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3605" activeTab="2"/>
  </bookViews>
  <sheets>
    <sheet name="Ist 2016 vorl" sheetId="20" r:id="rId1"/>
    <sheet name="2018" sheetId="4" r:id="rId2"/>
    <sheet name="2018-2021" sheetId="5" r:id="rId3"/>
  </sheets>
  <definedNames>
    <definedName name="_xlnm.Database" localSheetId="2">#REF!</definedName>
    <definedName name="_xlnm.Database">#REF!</definedName>
    <definedName name="VE">#REF!</definedName>
  </definedNames>
  <calcPr calcId="145621"/>
</workbook>
</file>

<file path=xl/calcChain.xml><?xml version="1.0" encoding="utf-8"?>
<calcChain xmlns="http://schemas.openxmlformats.org/spreadsheetml/2006/main">
  <c r="J28" i="5" l="1"/>
  <c r="C28" i="4" l="1"/>
  <c r="C17" i="4" l="1"/>
  <c r="C16" i="4"/>
  <c r="T22" i="5" l="1"/>
  <c r="T24" i="5" s="1"/>
  <c r="T26" i="5" s="1"/>
  <c r="H27" i="4"/>
  <c r="I27" i="4" s="1"/>
  <c r="C27" i="20"/>
  <c r="D27" i="20"/>
  <c r="B27" i="20"/>
  <c r="C30" i="4"/>
  <c r="C29" i="4"/>
  <c r="C8" i="4"/>
  <c r="C9" i="4"/>
  <c r="C10" i="4"/>
  <c r="C11" i="4"/>
  <c r="C12" i="4"/>
  <c r="C13" i="4"/>
  <c r="C14" i="4"/>
  <c r="C15" i="4"/>
  <c r="C18" i="4"/>
  <c r="C19" i="4"/>
  <c r="C20" i="4"/>
  <c r="C21" i="4"/>
  <c r="C22" i="4"/>
  <c r="C23" i="4"/>
  <c r="C24" i="4"/>
  <c r="C25" i="4"/>
  <c r="C26" i="4"/>
  <c r="C27" i="4"/>
  <c r="C7" i="4"/>
  <c r="H7" i="4" s="1"/>
  <c r="I7" i="4" s="1"/>
  <c r="C26" i="20"/>
  <c r="P24" i="5" l="1"/>
  <c r="L22" i="5"/>
  <c r="L24" i="5" s="1"/>
  <c r="L26" i="5" s="1"/>
  <c r="E3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" i="20"/>
  <c r="H16" i="4" l="1"/>
  <c r="I16" i="4" s="1"/>
  <c r="J16" i="4" s="1"/>
  <c r="J17" i="5" s="1"/>
  <c r="R30" i="5" l="1"/>
  <c r="V30" i="5" s="1"/>
  <c r="Z30" i="5" s="1"/>
  <c r="AD30" i="5" s="1"/>
  <c r="R29" i="5"/>
  <c r="V29" i="5" s="1"/>
  <c r="Z29" i="5" s="1"/>
  <c r="AD29" i="5" s="1"/>
  <c r="C27" i="5"/>
  <c r="D27" i="5" s="1"/>
  <c r="D26" i="5"/>
  <c r="D25" i="5"/>
  <c r="D24" i="5"/>
  <c r="E24" i="5" s="1"/>
  <c r="F24" i="5" s="1"/>
  <c r="D23" i="5"/>
  <c r="C22" i="5"/>
  <c r="C31" i="5" s="1"/>
  <c r="D21" i="5"/>
  <c r="D18" i="5"/>
  <c r="D16" i="5"/>
  <c r="E16" i="5" s="1"/>
  <c r="D15" i="5"/>
  <c r="D14" i="5"/>
  <c r="E14" i="5" s="1"/>
  <c r="F14" i="5" s="1"/>
  <c r="D12" i="5"/>
  <c r="E12" i="5" s="1"/>
  <c r="D11" i="5"/>
  <c r="D10" i="5"/>
  <c r="AB9" i="5"/>
  <c r="AB10" i="5" s="1"/>
  <c r="AB11" i="5" s="1"/>
  <c r="AB12" i="5" s="1"/>
  <c r="AB14" i="5" s="1"/>
  <c r="AB15" i="5" s="1"/>
  <c r="AB16" i="5" s="1"/>
  <c r="AB18" i="5" s="1"/>
  <c r="AB19" i="5" s="1"/>
  <c r="AB21" i="5" s="1"/>
  <c r="AB26" i="5" s="1"/>
  <c r="AB22" i="5" s="1"/>
  <c r="AB23" i="5" s="1"/>
  <c r="AB24" i="5" s="1"/>
  <c r="AB25" i="5" s="1"/>
  <c r="X9" i="5"/>
  <c r="X10" i="5" s="1"/>
  <c r="X11" i="5" s="1"/>
  <c r="X12" i="5" s="1"/>
  <c r="T9" i="5"/>
  <c r="T10" i="5" s="1"/>
  <c r="T11" i="5" s="1"/>
  <c r="T12" i="5" s="1"/>
  <c r="P9" i="5"/>
  <c r="P10" i="5" s="1"/>
  <c r="P11" i="5" s="1"/>
  <c r="P12" i="5" s="1"/>
  <c r="L9" i="5"/>
  <c r="L10" i="5" s="1"/>
  <c r="L11" i="5" s="1"/>
  <c r="L12" i="5" s="1"/>
  <c r="D9" i="5"/>
  <c r="E9" i="5" s="1"/>
  <c r="F9" i="5" s="1"/>
  <c r="D8" i="5"/>
  <c r="AB7" i="5"/>
  <c r="X7" i="5"/>
  <c r="T7" i="5"/>
  <c r="P7" i="5"/>
  <c r="L7" i="5"/>
  <c r="C31" i="4"/>
  <c r="M30" i="4"/>
  <c r="J30" i="4"/>
  <c r="J30" i="5" s="1"/>
  <c r="M29" i="4"/>
  <c r="J29" i="4"/>
  <c r="J29" i="5" s="1"/>
  <c r="M27" i="4"/>
  <c r="J27" i="4"/>
  <c r="O26" i="4"/>
  <c r="L26" i="4"/>
  <c r="H26" i="4"/>
  <c r="I26" i="4" s="1"/>
  <c r="J26" i="4" s="1"/>
  <c r="J26" i="5" s="1"/>
  <c r="O25" i="4"/>
  <c r="K25" i="4"/>
  <c r="L25" i="4" s="1"/>
  <c r="M25" i="4" s="1"/>
  <c r="H25" i="4"/>
  <c r="I25" i="4" s="1"/>
  <c r="J25" i="4" s="1"/>
  <c r="J25" i="5" s="1"/>
  <c r="O24" i="4"/>
  <c r="L24" i="4"/>
  <c r="M24" i="4" s="1"/>
  <c r="H24" i="4"/>
  <c r="I24" i="4" s="1"/>
  <c r="J24" i="4" s="1"/>
  <c r="J24" i="5" s="1"/>
  <c r="O23" i="4"/>
  <c r="L23" i="4"/>
  <c r="M23" i="4" s="1"/>
  <c r="H23" i="4"/>
  <c r="I23" i="4" s="1"/>
  <c r="J23" i="4" s="1"/>
  <c r="J23" i="5" s="1"/>
  <c r="O22" i="4"/>
  <c r="K22" i="4"/>
  <c r="H22" i="4"/>
  <c r="I22" i="4" s="1"/>
  <c r="J22" i="4" s="1"/>
  <c r="J22" i="5" s="1"/>
  <c r="O21" i="4"/>
  <c r="L21" i="4"/>
  <c r="M21" i="4" s="1"/>
  <c r="H21" i="4"/>
  <c r="J21" i="4" s="1"/>
  <c r="O20" i="4"/>
  <c r="L20" i="4"/>
  <c r="M20" i="4" s="1"/>
  <c r="H20" i="4"/>
  <c r="I20" i="4" s="1"/>
  <c r="J20" i="4" s="1"/>
  <c r="J21" i="5" s="1"/>
  <c r="O19" i="4"/>
  <c r="H19" i="4"/>
  <c r="I19" i="4" s="1"/>
  <c r="J19" i="4" s="1"/>
  <c r="J20" i="5" s="1"/>
  <c r="M20" i="5" s="1"/>
  <c r="O18" i="4"/>
  <c r="L18" i="4"/>
  <c r="M18" i="4" s="1"/>
  <c r="H18" i="4"/>
  <c r="I18" i="4" s="1"/>
  <c r="J18" i="4" s="1"/>
  <c r="J19" i="5" s="1"/>
  <c r="O17" i="4"/>
  <c r="L17" i="4"/>
  <c r="M17" i="4" s="1"/>
  <c r="H17" i="4"/>
  <c r="I17" i="4" s="1"/>
  <c r="J17" i="4" s="1"/>
  <c r="J18" i="5" s="1"/>
  <c r="N15" i="4"/>
  <c r="O15" i="4" s="1"/>
  <c r="L15" i="4"/>
  <c r="M15" i="4" s="1"/>
  <c r="H15" i="4"/>
  <c r="I15" i="4" s="1"/>
  <c r="J15" i="4" s="1"/>
  <c r="J16" i="5" s="1"/>
  <c r="N14" i="4"/>
  <c r="O14" i="4" s="1"/>
  <c r="L14" i="4"/>
  <c r="M14" i="4" s="1"/>
  <c r="H14" i="4"/>
  <c r="I14" i="4" s="1"/>
  <c r="J14" i="4" s="1"/>
  <c r="J15" i="5" s="1"/>
  <c r="O13" i="4"/>
  <c r="L13" i="4"/>
  <c r="M13" i="4" s="1"/>
  <c r="H13" i="4"/>
  <c r="I13" i="4" s="1"/>
  <c r="J13" i="4" s="1"/>
  <c r="J14" i="5" s="1"/>
  <c r="O12" i="4"/>
  <c r="L12" i="4"/>
  <c r="H12" i="4"/>
  <c r="I12" i="4" s="1"/>
  <c r="J12" i="4" s="1"/>
  <c r="J13" i="5" s="1"/>
  <c r="O11" i="4"/>
  <c r="L11" i="4"/>
  <c r="M11" i="4" s="1"/>
  <c r="H11" i="4"/>
  <c r="I11" i="4" s="1"/>
  <c r="J11" i="4" s="1"/>
  <c r="J12" i="5" s="1"/>
  <c r="O10" i="4"/>
  <c r="L10" i="4"/>
  <c r="M10" i="4" s="1"/>
  <c r="H10" i="4"/>
  <c r="I10" i="4" s="1"/>
  <c r="J10" i="4" s="1"/>
  <c r="J11" i="5" s="1"/>
  <c r="O9" i="4"/>
  <c r="L9" i="4"/>
  <c r="M9" i="4" s="1"/>
  <c r="H9" i="4"/>
  <c r="I9" i="4" s="1"/>
  <c r="J9" i="4" s="1"/>
  <c r="J10" i="5" s="1"/>
  <c r="O8" i="4"/>
  <c r="L8" i="4"/>
  <c r="M8" i="4" s="1"/>
  <c r="H8" i="4"/>
  <c r="I8" i="4" s="1"/>
  <c r="J8" i="4" s="1"/>
  <c r="J9" i="5" s="1"/>
  <c r="O7" i="4"/>
  <c r="L7" i="4"/>
  <c r="M7" i="4" s="1"/>
  <c r="J27" i="5" l="1"/>
  <c r="M27" i="5" s="1"/>
  <c r="N27" i="5" s="1"/>
  <c r="M9" i="5"/>
  <c r="Q9" i="5" s="1"/>
  <c r="F12" i="5"/>
  <c r="E18" i="5"/>
  <c r="F18" i="5" s="1"/>
  <c r="E25" i="5"/>
  <c r="F25" i="5" s="1"/>
  <c r="K31" i="4"/>
  <c r="N20" i="5"/>
  <c r="Q20" i="5"/>
  <c r="U20" i="5" s="1"/>
  <c r="L22" i="4"/>
  <c r="M22" i="4" s="1"/>
  <c r="O31" i="4"/>
  <c r="T14" i="5"/>
  <c r="T15" i="5" s="1"/>
  <c r="T16" i="5" s="1"/>
  <c r="T18" i="5" s="1"/>
  <c r="T17" i="5" s="1"/>
  <c r="T19" i="5" s="1"/>
  <c r="T21" i="5" s="1"/>
  <c r="T23" i="5" s="1"/>
  <c r="T25" i="5" s="1"/>
  <c r="T27" i="5" s="1"/>
  <c r="T13" i="5"/>
  <c r="X14" i="5"/>
  <c r="X15" i="5" s="1"/>
  <c r="X16" i="5" s="1"/>
  <c r="X18" i="5" s="1"/>
  <c r="X13" i="5"/>
  <c r="L13" i="5"/>
  <c r="M12" i="5"/>
  <c r="AB13" i="5"/>
  <c r="P13" i="5"/>
  <c r="P14" i="5"/>
  <c r="P15" i="5" s="1"/>
  <c r="P16" i="5" s="1"/>
  <c r="P18" i="5" s="1"/>
  <c r="E11" i="5"/>
  <c r="F11" i="5" s="1"/>
  <c r="E10" i="5"/>
  <c r="F10" i="5" s="1"/>
  <c r="M11" i="5"/>
  <c r="E23" i="5"/>
  <c r="F23" i="5" s="1"/>
  <c r="E8" i="5"/>
  <c r="E31" i="5" s="1"/>
  <c r="M10" i="5"/>
  <c r="E15" i="5"/>
  <c r="F15" i="5"/>
  <c r="F16" i="5"/>
  <c r="E21" i="5"/>
  <c r="F21" i="5" s="1"/>
  <c r="E26" i="5"/>
  <c r="F26" i="5" s="1"/>
  <c r="D22" i="5"/>
  <c r="E27" i="5"/>
  <c r="F27" i="5" s="1"/>
  <c r="J7" i="4"/>
  <c r="I31" i="4"/>
  <c r="H31" i="4"/>
  <c r="N31" i="4"/>
  <c r="Q27" i="5" l="1"/>
  <c r="R27" i="5" s="1"/>
  <c r="P17" i="5"/>
  <c r="P21" i="5" s="1"/>
  <c r="P25" i="5" s="1"/>
  <c r="P22" i="5"/>
  <c r="P26" i="5" s="1"/>
  <c r="N9" i="5"/>
  <c r="U27" i="5"/>
  <c r="V27" i="5" s="1"/>
  <c r="Z27" i="5" s="1"/>
  <c r="AD27" i="5" s="1"/>
  <c r="L31" i="4"/>
  <c r="M31" i="4" s="1"/>
  <c r="R20" i="5"/>
  <c r="J31" i="4"/>
  <c r="J8" i="5"/>
  <c r="Y20" i="5"/>
  <c r="V20" i="5"/>
  <c r="F8" i="5"/>
  <c r="F31" i="5" s="1"/>
  <c r="P19" i="5"/>
  <c r="P23" i="5" s="1"/>
  <c r="L14" i="5"/>
  <c r="M13" i="5"/>
  <c r="U9" i="5"/>
  <c r="R9" i="5"/>
  <c r="Q10" i="5"/>
  <c r="N10" i="5"/>
  <c r="Q12" i="5"/>
  <c r="N12" i="5"/>
  <c r="E22" i="5"/>
  <c r="F22" i="5" s="1"/>
  <c r="N11" i="5"/>
  <c r="Q11" i="5"/>
  <c r="D31" i="5"/>
  <c r="X21" i="5"/>
  <c r="X26" i="5" s="1"/>
  <c r="X22" i="5" s="1"/>
  <c r="X23" i="5" s="1"/>
  <c r="X24" i="5" s="1"/>
  <c r="X25" i="5" s="1"/>
  <c r="X19" i="5"/>
  <c r="Y27" i="5" l="1"/>
  <c r="AC27" i="5" s="1"/>
  <c r="J31" i="5"/>
  <c r="M8" i="5"/>
  <c r="R11" i="5"/>
  <c r="U11" i="5"/>
  <c r="V9" i="5"/>
  <c r="Y9" i="5"/>
  <c r="U12" i="5"/>
  <c r="R12" i="5"/>
  <c r="R10" i="5"/>
  <c r="U10" i="5"/>
  <c r="N13" i="5"/>
  <c r="Q13" i="5"/>
  <c r="L15" i="5"/>
  <c r="L16" i="5" s="1"/>
  <c r="L17" i="5" s="1"/>
  <c r="L18" i="5" s="1"/>
  <c r="L19" i="5" s="1"/>
  <c r="M14" i="5"/>
  <c r="AC20" i="5"/>
  <c r="AD20" i="5" s="1"/>
  <c r="Z20" i="5"/>
  <c r="N8" i="5" l="1"/>
  <c r="Q8" i="5"/>
  <c r="M15" i="5"/>
  <c r="V10" i="5"/>
  <c r="Y10" i="5"/>
  <c r="Z9" i="5"/>
  <c r="AC9" i="5"/>
  <c r="AD9" i="5" s="1"/>
  <c r="U13" i="5"/>
  <c r="R13" i="5"/>
  <c r="Y11" i="5"/>
  <c r="V11" i="5"/>
  <c r="Q14" i="5"/>
  <c r="N14" i="5"/>
  <c r="Y12" i="5"/>
  <c r="V12" i="5"/>
  <c r="U8" i="5" l="1"/>
  <c r="R8" i="5"/>
  <c r="Z11" i="5"/>
  <c r="AC11" i="5"/>
  <c r="AD11" i="5" s="1"/>
  <c r="AC10" i="5"/>
  <c r="AD10" i="5" s="1"/>
  <c r="Z10" i="5"/>
  <c r="Y13" i="5"/>
  <c r="V13" i="5"/>
  <c r="R14" i="5"/>
  <c r="U14" i="5"/>
  <c r="Q15" i="5"/>
  <c r="N15" i="5"/>
  <c r="Z12" i="5"/>
  <c r="AC12" i="5"/>
  <c r="AD12" i="5" s="1"/>
  <c r="Y8" i="5" l="1"/>
  <c r="V8" i="5"/>
  <c r="R15" i="5"/>
  <c r="U15" i="5"/>
  <c r="Z13" i="5"/>
  <c r="AC13" i="5"/>
  <c r="AD13" i="5" s="1"/>
  <c r="V14" i="5"/>
  <c r="Y14" i="5"/>
  <c r="M16" i="5"/>
  <c r="N16" i="5" s="1"/>
  <c r="AC8" i="5" l="1"/>
  <c r="AD8" i="5" s="1"/>
  <c r="Z8" i="5"/>
  <c r="Z14" i="5"/>
  <c r="AC14" i="5"/>
  <c r="V15" i="5"/>
  <c r="Y15" i="5"/>
  <c r="Q16" i="5"/>
  <c r="M18" i="5"/>
  <c r="N18" i="5" s="1"/>
  <c r="AC15" i="5" l="1"/>
  <c r="AD15" i="5" s="1"/>
  <c r="Z15" i="5"/>
  <c r="AD14" i="5"/>
  <c r="Q18" i="5"/>
  <c r="U16" i="5"/>
  <c r="R16" i="5"/>
  <c r="M17" i="5"/>
  <c r="N17" i="5" s="1"/>
  <c r="U18" i="5" l="1"/>
  <c r="R18" i="5"/>
  <c r="Q17" i="5"/>
  <c r="L21" i="5"/>
  <c r="L23" i="5" s="1"/>
  <c r="L25" i="5" s="1"/>
  <c r="M19" i="5"/>
  <c r="N19" i="5" s="1"/>
  <c r="Y16" i="5"/>
  <c r="V16" i="5"/>
  <c r="Z16" i="5" l="1"/>
  <c r="AC16" i="5"/>
  <c r="AD16" i="5" s="1"/>
  <c r="Q19" i="5"/>
  <c r="U17" i="5"/>
  <c r="R17" i="5"/>
  <c r="M21" i="5"/>
  <c r="V18" i="5"/>
  <c r="Y18" i="5"/>
  <c r="V17" i="5" l="1"/>
  <c r="Z18" i="5"/>
  <c r="AC18" i="5"/>
  <c r="N21" i="5"/>
  <c r="Q21" i="5"/>
  <c r="U19" i="5"/>
  <c r="R19" i="5"/>
  <c r="R21" i="5" l="1"/>
  <c r="U21" i="5"/>
  <c r="V19" i="5"/>
  <c r="Y19" i="5"/>
  <c r="AD18" i="5"/>
  <c r="M22" i="5"/>
  <c r="N22" i="5" l="1"/>
  <c r="Q22" i="5"/>
  <c r="R22" i="5" s="1"/>
  <c r="Z19" i="5"/>
  <c r="AC19" i="5"/>
  <c r="M23" i="5"/>
  <c r="Y21" i="5"/>
  <c r="V21" i="5"/>
  <c r="AD19" i="5" l="1"/>
  <c r="N23" i="5"/>
  <c r="Q23" i="5"/>
  <c r="R23" i="5" s="1"/>
  <c r="U22" i="5"/>
  <c r="V22" i="5" s="1"/>
  <c r="AC21" i="5"/>
  <c r="AD21" i="5" s="1"/>
  <c r="Z21" i="5"/>
  <c r="M24" i="5"/>
  <c r="Q24" i="5" l="1"/>
  <c r="R24" i="5" s="1"/>
  <c r="N24" i="5"/>
  <c r="Y22" i="5"/>
  <c r="M26" i="5"/>
  <c r="M25" i="5"/>
  <c r="U23" i="5"/>
  <c r="AC22" i="5" l="1"/>
  <c r="AD22" i="5" s="1"/>
  <c r="Z22" i="5"/>
  <c r="Y23" i="5"/>
  <c r="V23" i="5"/>
  <c r="Q25" i="5"/>
  <c r="R25" i="5" s="1"/>
  <c r="N25" i="5"/>
  <c r="N26" i="5"/>
  <c r="Q26" i="5"/>
  <c r="R26" i="5" s="1"/>
  <c r="M31" i="5"/>
  <c r="U24" i="5"/>
  <c r="N31" i="5" l="1"/>
  <c r="U26" i="5"/>
  <c r="Q31" i="5"/>
  <c r="Z23" i="5"/>
  <c r="AC23" i="5"/>
  <c r="AD23" i="5" s="1"/>
  <c r="V24" i="5"/>
  <c r="Y24" i="5"/>
  <c r="U25" i="5"/>
  <c r="Z24" i="5" l="1"/>
  <c r="AC24" i="5"/>
  <c r="AD24" i="5" s="1"/>
  <c r="Y26" i="5"/>
  <c r="V26" i="5"/>
  <c r="U31" i="5"/>
  <c r="V25" i="5"/>
  <c r="Y25" i="5"/>
  <c r="R31" i="5"/>
  <c r="V31" i="5" l="1"/>
  <c r="AC25" i="5"/>
  <c r="AD25" i="5" s="1"/>
  <c r="Z25" i="5"/>
  <c r="AC26" i="5"/>
  <c r="Z26" i="5"/>
  <c r="Y31" i="5"/>
  <c r="Z31" i="5" l="1"/>
  <c r="AD26" i="5"/>
  <c r="AD31" i="5" s="1"/>
  <c r="AC31" i="5"/>
</calcChain>
</file>

<file path=xl/sharedStrings.xml><?xml version="1.0" encoding="utf-8"?>
<sst xmlns="http://schemas.openxmlformats.org/spreadsheetml/2006/main" count="217" uniqueCount="104">
  <si>
    <t>Versorgungs-</t>
  </si>
  <si>
    <t>dynamische</t>
  </si>
  <si>
    <t>Erhöhung der</t>
  </si>
  <si>
    <t>Anzahl der</t>
  </si>
  <si>
    <t>Differenz</t>
  </si>
  <si>
    <t>ausgaben</t>
  </si>
  <si>
    <t>Steigerung</t>
  </si>
  <si>
    <t xml:space="preserve">Anzahl </t>
  </si>
  <si>
    <t>Kapitel</t>
  </si>
  <si>
    <t>Titel</t>
  </si>
  <si>
    <t>in %</t>
  </si>
  <si>
    <t>bezüge  in %</t>
  </si>
  <si>
    <t>Ansatz 2013</t>
  </si>
  <si>
    <t>gerundet</t>
  </si>
  <si>
    <t>empfänger/innen</t>
  </si>
  <si>
    <t>in €</t>
  </si>
  <si>
    <t>empfänger</t>
  </si>
  <si>
    <t>01 900</t>
  </si>
  <si>
    <t>432 00</t>
  </si>
  <si>
    <t>02 900</t>
  </si>
  <si>
    <t>03 900</t>
  </si>
  <si>
    <t>03 910</t>
  </si>
  <si>
    <t>04 900</t>
  </si>
  <si>
    <t>05 490</t>
  </si>
  <si>
    <t>432 60</t>
  </si>
  <si>
    <t>05 900</t>
  </si>
  <si>
    <t>05 910</t>
  </si>
  <si>
    <t>06 900</t>
  </si>
  <si>
    <t>07 900</t>
  </si>
  <si>
    <t>09 900</t>
  </si>
  <si>
    <t>10 900</t>
  </si>
  <si>
    <t>437 00</t>
  </si>
  <si>
    <t>11 900</t>
  </si>
  <si>
    <t>432 10</t>
  </si>
  <si>
    <t>12 900</t>
  </si>
  <si>
    <t>13 900</t>
  </si>
  <si>
    <t>14 900</t>
  </si>
  <si>
    <t>15 010</t>
  </si>
  <si>
    <t>432 80</t>
  </si>
  <si>
    <t>15 900</t>
  </si>
  <si>
    <t>20 900</t>
  </si>
  <si>
    <t>431 00</t>
  </si>
  <si>
    <t>Gesamt</t>
  </si>
  <si>
    <t>dyn.</t>
  </si>
  <si>
    <t>zuzüglich</t>
  </si>
  <si>
    <t>Tarifstei-</t>
  </si>
  <si>
    <t>Bezügeer-</t>
  </si>
  <si>
    <t>Ansatz 2018</t>
  </si>
  <si>
    <t>bereinigt um</t>
  </si>
  <si>
    <t>abgesenkte</t>
  </si>
  <si>
    <t>Basis 2003</t>
  </si>
  <si>
    <t>gerung  in %</t>
  </si>
  <si>
    <t>höhung in %</t>
  </si>
  <si>
    <t>Ansatz 2011</t>
  </si>
  <si>
    <t>Ansatz 2019</t>
  </si>
  <si>
    <t>Ansatz 2020</t>
  </si>
  <si>
    <t>Ist 2002 in €</t>
  </si>
  <si>
    <t>Sonderzuwendung</t>
  </si>
  <si>
    <t>2002 - 2003</t>
  </si>
  <si>
    <t>2003 - 2004</t>
  </si>
  <si>
    <t>2002 - 2004</t>
  </si>
  <si>
    <t>Zahlen wurden von Referat IV 2 beigestellt</t>
  </si>
  <si>
    <t>Vorsorge für lineare Erhöhungen werden zentral im Einzelplan 20 getroffen.</t>
  </si>
  <si>
    <t>438 00</t>
  </si>
  <si>
    <t>432 20</t>
  </si>
  <si>
    <t>Haushaltsaufstellung 2018 - Versorgungsausgaben</t>
  </si>
  <si>
    <t>Haushaltsstelle</t>
  </si>
  <si>
    <t>HHRE-Soll</t>
  </si>
  <si>
    <t>HKR-Kasse</t>
  </si>
  <si>
    <t>01900 43200</t>
  </si>
  <si>
    <t>02900 43200</t>
  </si>
  <si>
    <t>03900 43200</t>
  </si>
  <si>
    <t>03910 43200</t>
  </si>
  <si>
    <t>04900 43200</t>
  </si>
  <si>
    <t>05490 43260</t>
  </si>
  <si>
    <t>05900 43200</t>
  </si>
  <si>
    <t>05910 43200</t>
  </si>
  <si>
    <t>06900 43200</t>
  </si>
  <si>
    <t>06900 43500</t>
  </si>
  <si>
    <t>06900 43910</t>
  </si>
  <si>
    <t>07900 43200</t>
  </si>
  <si>
    <t>09900 43200</t>
  </si>
  <si>
    <t>10900 43200</t>
  </si>
  <si>
    <t>10900 43700</t>
  </si>
  <si>
    <t>11900 43210</t>
  </si>
  <si>
    <t>12900 43200</t>
  </si>
  <si>
    <t>13900 43200</t>
  </si>
  <si>
    <t>14900 43200</t>
  </si>
  <si>
    <t>15010 43280</t>
  </si>
  <si>
    <t>15900 43210</t>
  </si>
  <si>
    <t>20641 43200</t>
  </si>
  <si>
    <t>20900 43100</t>
  </si>
  <si>
    <t>20900 43200</t>
  </si>
  <si>
    <t>Diff. Soll-Ist</t>
  </si>
  <si>
    <t>Diff. in %</t>
  </si>
  <si>
    <t>Ist 2016</t>
  </si>
  <si>
    <t>MFP 2018 bis 2021 - Versorgungsausgaben</t>
  </si>
  <si>
    <t>Ansatz 2021</t>
  </si>
  <si>
    <t>Stand: 03.01.2017</t>
  </si>
  <si>
    <t>ohne 20 641</t>
  </si>
  <si>
    <r>
      <t>Zu Spalte 6:</t>
    </r>
    <r>
      <rPr>
        <sz val="10"/>
        <color theme="1"/>
        <rFont val="Arial"/>
        <family val="2"/>
      </rPr>
      <t xml:space="preserve"> ab 01.08.2016: +2,1% (0,8975% in 2016); Basiseffekt in 2017 aus Erhöhung 2016: + 1,192% (1,021 : 1,008975)</t>
    </r>
  </si>
  <si>
    <r>
      <rPr>
        <u/>
        <sz val="10"/>
        <color theme="1"/>
        <rFont val="Arial"/>
        <family val="2"/>
      </rPr>
      <t>Zu Spalte 7:</t>
    </r>
    <r>
      <rPr>
        <sz val="10"/>
        <color theme="1"/>
        <rFont val="Arial"/>
        <family val="2"/>
      </rPr>
      <t xml:space="preserve"> Vorsorge für Erhöhungen in 2017 und 2018 werden zentral im Einzelplan 20 getroffen.</t>
    </r>
  </si>
  <si>
    <t>Zwischenergebnis</t>
  </si>
  <si>
    <t>20 641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</si>
</sst>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"/>
  </numFmts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5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5" fillId="0" borderId="0"/>
    <xf numFmtId="0" fontId="5" fillId="0" borderId="0"/>
    <xf numFmtId="0" fontId="13" fillId="0" borderId="0"/>
    <xf numFmtId="43" fontId="15" fillId="0" borderId="0" applyFont="0" applyFill="0" applyBorder="0" applyAlignment="0" applyProtection="0"/>
    <xf numFmtId="0" fontId="15" fillId="0" borderId="0"/>
    <xf numFmtId="0" fontId="17" fillId="0" borderId="0"/>
    <xf numFmtId="0" fontId="13" fillId="0" borderId="0"/>
  </cellStyleXfs>
  <cellXfs count="203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0" xfId="0" applyFont="1"/>
    <xf numFmtId="0" fontId="4" fillId="0" borderId="4" xfId="0" applyFont="1" applyBorder="1"/>
    <xf numFmtId="0" fontId="0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Font="1" applyBorder="1"/>
    <xf numFmtId="0" fontId="4" fillId="2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" fontId="4" fillId="5" borderId="11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5" fillId="0" borderId="4" xfId="1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8" xfId="0" applyNumberFormat="1" applyBorder="1" applyAlignment="1">
      <alignment horizontal="right" indent="2"/>
    </xf>
    <xf numFmtId="3" fontId="0" fillId="5" borderId="0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0" borderId="0" xfId="0" applyNumberFormat="1" applyBorder="1"/>
    <xf numFmtId="3" fontId="0" fillId="5" borderId="7" xfId="0" applyNumberFormat="1" applyFill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3" fontId="6" fillId="5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6" fillId="0" borderId="4" xfId="0" applyNumberFormat="1" applyFont="1" applyFill="1" applyBorder="1" applyAlignment="1">
      <alignment horizontal="right"/>
    </xf>
    <xf numFmtId="164" fontId="0" fillId="0" borderId="8" xfId="0" applyNumberFormat="1" applyBorder="1" applyAlignment="1">
      <alignment horizontal="center"/>
    </xf>
    <xf numFmtId="3" fontId="0" fillId="0" borderId="0" xfId="0" applyNumberFormat="1" applyFill="1" applyBorder="1" applyAlignment="1"/>
    <xf numFmtId="3" fontId="0" fillId="0" borderId="0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 vertical="center" indent="2"/>
    </xf>
    <xf numFmtId="0" fontId="0" fillId="0" borderId="10" xfId="0" applyBorder="1"/>
    <xf numFmtId="0" fontId="0" fillId="0" borderId="10" xfId="0" applyBorder="1" applyAlignment="1">
      <alignment horizontal="center"/>
    </xf>
    <xf numFmtId="3" fontId="0" fillId="0" borderId="11" xfId="0" applyNumberFormat="1" applyFill="1" applyBorder="1" applyAlignment="1"/>
    <xf numFmtId="3" fontId="0" fillId="0" borderId="11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 vertical="center" indent="2"/>
    </xf>
    <xf numFmtId="3" fontId="0" fillId="5" borderId="13" xfId="0" applyNumberFormat="1" applyFill="1" applyBorder="1" applyAlignment="1">
      <alignment horizontal="right"/>
    </xf>
    <xf numFmtId="3" fontId="0" fillId="0" borderId="13" xfId="0" applyNumberFormat="1" applyBorder="1"/>
    <xf numFmtId="3" fontId="0" fillId="0" borderId="10" xfId="0" applyNumberFormat="1" applyBorder="1" applyAlignment="1">
      <alignment horizontal="right"/>
    </xf>
    <xf numFmtId="0" fontId="4" fillId="0" borderId="15" xfId="0" applyFont="1" applyBorder="1"/>
    <xf numFmtId="0" fontId="4" fillId="0" borderId="16" xfId="0" applyFont="1" applyBorder="1"/>
    <xf numFmtId="3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 indent="2"/>
    </xf>
    <xf numFmtId="3" fontId="4" fillId="5" borderId="17" xfId="0" applyNumberFormat="1" applyFont="1" applyFill="1" applyBorder="1" applyAlignment="1">
      <alignment horizontal="right"/>
    </xf>
    <xf numFmtId="3" fontId="4" fillId="2" borderId="18" xfId="0" applyNumberFormat="1" applyFont="1" applyFill="1" applyBorder="1" applyAlignment="1">
      <alignment horizontal="right"/>
    </xf>
    <xf numFmtId="3" fontId="4" fillId="0" borderId="16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4" fillId="0" borderId="0" xfId="0" applyNumberFormat="1" applyFont="1" applyBorder="1"/>
    <xf numFmtId="0" fontId="7" fillId="0" borderId="0" xfId="0" applyFont="1"/>
    <xf numFmtId="0" fontId="2" fillId="2" borderId="0" xfId="1" applyFont="1" applyFill="1" applyBorder="1"/>
    <xf numFmtId="0" fontId="5" fillId="2" borderId="0" xfId="1" applyFont="1" applyFill="1" applyBorder="1"/>
    <xf numFmtId="3" fontId="10" fillId="2" borderId="0" xfId="1" applyNumberFormat="1" applyFont="1" applyFill="1" applyBorder="1"/>
    <xf numFmtId="0" fontId="5" fillId="0" borderId="0" xfId="1"/>
    <xf numFmtId="0" fontId="2" fillId="0" borderId="0" xfId="1" applyFont="1" applyFill="1"/>
    <xf numFmtId="0" fontId="5" fillId="0" borderId="0" xfId="1" applyFont="1" applyFill="1"/>
    <xf numFmtId="3" fontId="10" fillId="0" borderId="0" xfId="1" applyNumberFormat="1" applyFont="1" applyFill="1"/>
    <xf numFmtId="0" fontId="5" fillId="0" borderId="0" xfId="1" applyFont="1" applyFill="1" applyBorder="1"/>
    <xf numFmtId="0" fontId="5" fillId="0" borderId="19" xfId="1" applyFont="1" applyFill="1" applyBorder="1"/>
    <xf numFmtId="0" fontId="4" fillId="4" borderId="1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3" fontId="4" fillId="0" borderId="2" xfId="1" applyNumberFormat="1" applyFont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4" borderId="0" xfId="1" applyFont="1" applyFill="1"/>
    <xf numFmtId="0" fontId="11" fillId="0" borderId="4" xfId="1" applyFont="1" applyBorder="1"/>
    <xf numFmtId="0" fontId="5" fillId="0" borderId="4" xfId="1" applyBorder="1"/>
    <xf numFmtId="0" fontId="5" fillId="0" borderId="8" xfId="1" applyBorder="1"/>
    <xf numFmtId="0" fontId="5" fillId="0" borderId="0" xfId="1" applyBorder="1"/>
    <xf numFmtId="0" fontId="4" fillId="0" borderId="8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5" fillId="0" borderId="7" xfId="1" applyFill="1" applyBorder="1"/>
    <xf numFmtId="3" fontId="3" fillId="0" borderId="4" xfId="1" applyNumberFormat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5" fillId="0" borderId="8" xfId="1" applyBorder="1" applyAlignment="1">
      <alignment horizontal="center"/>
    </xf>
    <xf numFmtId="0" fontId="5" fillId="0" borderId="7" xfId="1" applyBorder="1" applyAlignment="1">
      <alignment horizontal="center"/>
    </xf>
    <xf numFmtId="0" fontId="5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4" fillId="0" borderId="7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5" fillId="0" borderId="10" xfId="1" applyBorder="1" applyAlignment="1">
      <alignment horizontal="center"/>
    </xf>
    <xf numFmtId="3" fontId="5" fillId="0" borderId="7" xfId="1" applyNumberFormat="1" applyBorder="1"/>
    <xf numFmtId="3" fontId="5" fillId="0" borderId="8" xfId="1" applyNumberFormat="1" applyBorder="1" applyAlignment="1">
      <alignment horizontal="center"/>
    </xf>
    <xf numFmtId="3" fontId="5" fillId="0" borderId="7" xfId="1" applyNumberFormat="1" applyBorder="1" applyAlignment="1">
      <alignment horizontal="center"/>
    </xf>
    <xf numFmtId="4" fontId="5" fillId="0" borderId="7" xfId="1" applyNumberFormat="1" applyBorder="1" applyAlignment="1">
      <alignment horizontal="center"/>
    </xf>
    <xf numFmtId="166" fontId="5" fillId="0" borderId="8" xfId="1" applyNumberFormat="1" applyBorder="1" applyAlignment="1">
      <alignment horizontal="center"/>
    </xf>
    <xf numFmtId="3" fontId="5" fillId="0" borderId="8" xfId="1" applyNumberFormat="1" applyBorder="1" applyAlignment="1">
      <alignment horizontal="right"/>
    </xf>
    <xf numFmtId="167" fontId="5" fillId="0" borderId="14" xfId="1" applyNumberFormat="1" applyFill="1" applyBorder="1" applyAlignment="1">
      <alignment horizontal="center"/>
    </xf>
    <xf numFmtId="3" fontId="5" fillId="0" borderId="4" xfId="1" applyNumberFormat="1" applyBorder="1"/>
    <xf numFmtId="164" fontId="5" fillId="0" borderId="21" xfId="1" applyNumberFormat="1" applyBorder="1" applyAlignment="1">
      <alignment horizontal="center"/>
    </xf>
    <xf numFmtId="3" fontId="5" fillId="0" borderId="14" xfId="1" applyNumberFormat="1" applyBorder="1"/>
    <xf numFmtId="167" fontId="5" fillId="0" borderId="8" xfId="1" applyNumberFormat="1" applyFill="1" applyBorder="1" applyAlignment="1">
      <alignment horizontal="center"/>
    </xf>
    <xf numFmtId="3" fontId="5" fillId="0" borderId="8" xfId="1" applyNumberFormat="1" applyBorder="1"/>
    <xf numFmtId="4" fontId="5" fillId="0" borderId="8" xfId="1" applyNumberFormat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3" fontId="6" fillId="0" borderId="7" xfId="1" applyNumberFormat="1" applyFont="1" applyFill="1" applyBorder="1"/>
    <xf numFmtId="4" fontId="6" fillId="0" borderId="7" xfId="1" applyNumberFormat="1" applyFont="1" applyFill="1" applyBorder="1" applyAlignment="1">
      <alignment horizontal="center"/>
    </xf>
    <xf numFmtId="0" fontId="6" fillId="0" borderId="0" xfId="1" applyFont="1"/>
    <xf numFmtId="167" fontId="5" fillId="0" borderId="7" xfId="1" applyNumberFormat="1" applyFill="1" applyBorder="1" applyAlignment="1">
      <alignment horizontal="center"/>
    </xf>
    <xf numFmtId="4" fontId="5" fillId="5" borderId="4" xfId="1" applyNumberFormat="1" applyFill="1" applyBorder="1" applyAlignment="1">
      <alignment vertical="center"/>
    </xf>
    <xf numFmtId="4" fontId="5" fillId="5" borderId="0" xfId="1" applyNumberFormat="1" applyFill="1" applyBorder="1" applyAlignment="1">
      <alignment horizontal="center" vertical="center"/>
    </xf>
    <xf numFmtId="3" fontId="5" fillId="0" borderId="13" xfId="1" applyNumberFormat="1" applyBorder="1"/>
    <xf numFmtId="4" fontId="5" fillId="5" borderId="12" xfId="1" applyNumberFormat="1" applyFill="1" applyBorder="1" applyAlignment="1">
      <alignment horizontal="center" vertical="center"/>
    </xf>
    <xf numFmtId="4" fontId="5" fillId="5" borderId="11" xfId="1" applyNumberFormat="1" applyFill="1" applyBorder="1" applyAlignment="1">
      <alignment horizontal="center" vertical="center"/>
    </xf>
    <xf numFmtId="3" fontId="5" fillId="0" borderId="10" xfId="1" applyNumberFormat="1" applyBorder="1"/>
    <xf numFmtId="0" fontId="4" fillId="0" borderId="15" xfId="1" applyFont="1" applyBorder="1"/>
    <xf numFmtId="0" fontId="4" fillId="0" borderId="13" xfId="1" applyFont="1" applyBorder="1"/>
    <xf numFmtId="3" fontId="4" fillId="0" borderId="13" xfId="1" applyNumberFormat="1" applyFont="1" applyBorder="1"/>
    <xf numFmtId="3" fontId="4" fillId="0" borderId="13" xfId="1" applyNumberFormat="1" applyFont="1" applyBorder="1" applyAlignment="1">
      <alignment horizontal="center"/>
    </xf>
    <xf numFmtId="3" fontId="4" fillId="0" borderId="10" xfId="1" applyNumberFormat="1" applyFont="1" applyBorder="1" applyAlignment="1">
      <alignment horizontal="center"/>
    </xf>
    <xf numFmtId="3" fontId="4" fillId="0" borderId="18" xfId="1" applyNumberFormat="1" applyFont="1" applyBorder="1" applyAlignment="1">
      <alignment horizontal="right"/>
    </xf>
    <xf numFmtId="3" fontId="4" fillId="0" borderId="15" xfId="1" applyNumberFormat="1" applyFont="1" applyBorder="1" applyAlignment="1">
      <alignment horizontal="center"/>
    </xf>
    <xf numFmtId="3" fontId="4" fillId="0" borderId="18" xfId="1" applyNumberFormat="1" applyFont="1" applyBorder="1" applyAlignment="1">
      <alignment horizontal="center"/>
    </xf>
    <xf numFmtId="3" fontId="4" fillId="0" borderId="16" xfId="1" applyNumberFormat="1" applyFont="1" applyBorder="1"/>
    <xf numFmtId="3" fontId="4" fillId="0" borderId="18" xfId="1" applyNumberFormat="1" applyFont="1" applyBorder="1"/>
    <xf numFmtId="0" fontId="4" fillId="0" borderId="0" xfId="1" applyFont="1"/>
    <xf numFmtId="0" fontId="3" fillId="0" borderId="0" xfId="1" applyFont="1"/>
    <xf numFmtId="3" fontId="4" fillId="0" borderId="0" xfId="1" applyNumberFormat="1" applyFont="1" applyBorder="1"/>
    <xf numFmtId="3" fontId="4" fillId="0" borderId="0" xfId="1" applyNumberFormat="1" applyFont="1"/>
    <xf numFmtId="3" fontId="5" fillId="0" borderId="0" xfId="1" applyNumberFormat="1"/>
    <xf numFmtId="10" fontId="5" fillId="0" borderId="0" xfId="1" applyNumberFormat="1"/>
    <xf numFmtId="0" fontId="5" fillId="0" borderId="0" xfId="1" applyFont="1" applyAlignment="1">
      <alignment horizontal="left"/>
    </xf>
    <xf numFmtId="164" fontId="5" fillId="0" borderId="8" xfId="1" applyNumberFormat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 applyAlignment="1">
      <alignment horizontal="right" indent="2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5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indent="2"/>
    </xf>
    <xf numFmtId="43" fontId="0" fillId="0" borderId="0" xfId="23" applyFont="1"/>
    <xf numFmtId="49" fontId="16" fillId="0" borderId="0" xfId="26" applyNumberFormat="1" applyFont="1" applyAlignment="1">
      <alignment horizontal="center"/>
    </xf>
    <xf numFmtId="0" fontId="16" fillId="0" borderId="0" xfId="26" applyFont="1" applyAlignment="1">
      <alignment horizontal="center"/>
    </xf>
    <xf numFmtId="49" fontId="14" fillId="0" borderId="0" xfId="26" applyNumberFormat="1" applyFont="1" applyAlignment="1">
      <alignment horizontal="center"/>
    </xf>
    <xf numFmtId="49" fontId="14" fillId="0" borderId="0" xfId="26" applyNumberFormat="1" applyFont="1"/>
    <xf numFmtId="3" fontId="14" fillId="0" borderId="0" xfId="26" applyNumberFormat="1" applyFont="1" applyAlignment="1">
      <alignment horizontal="right" indent="1"/>
    </xf>
    <xf numFmtId="0" fontId="16" fillId="0" borderId="0" xfId="26" applyFont="1" applyFill="1" applyAlignment="1">
      <alignment horizontal="center"/>
    </xf>
    <xf numFmtId="3" fontId="16" fillId="0" borderId="0" xfId="26" applyNumberFormat="1" applyFont="1" applyAlignment="1">
      <alignment horizontal="right" indent="1"/>
    </xf>
    <xf numFmtId="10" fontId="14" fillId="0" borderId="0" xfId="0" applyNumberFormat="1" applyFont="1" applyAlignment="1">
      <alignment horizontal="right" indent="1"/>
    </xf>
    <xf numFmtId="10" fontId="16" fillId="0" borderId="0" xfId="0" applyNumberFormat="1" applyFont="1" applyAlignment="1">
      <alignment horizontal="right" indent="1"/>
    </xf>
    <xf numFmtId="49" fontId="15" fillId="0" borderId="0" xfId="26" applyNumberFormat="1" applyFont="1" applyFill="1" applyAlignment="1">
      <alignment horizontal="center"/>
    </xf>
    <xf numFmtId="49" fontId="12" fillId="0" borderId="0" xfId="26" applyNumberFormat="1" applyFont="1" applyFill="1" applyAlignment="1">
      <alignment horizontal="center"/>
    </xf>
    <xf numFmtId="3" fontId="0" fillId="0" borderId="0" xfId="0" applyNumberFormat="1" applyAlignment="1">
      <alignment horizontal="right" indent="1"/>
    </xf>
    <xf numFmtId="164" fontId="5" fillId="0" borderId="14" xfId="1" applyNumberFormat="1" applyBorder="1" applyAlignment="1">
      <alignment horizontal="center"/>
    </xf>
    <xf numFmtId="3" fontId="5" fillId="0" borderId="14" xfId="0" applyNumberFormat="1" applyFont="1" applyBorder="1" applyAlignment="1" applyProtection="1">
      <alignment horizontal="right" indent="3"/>
      <protection locked="0"/>
    </xf>
    <xf numFmtId="3" fontId="5" fillId="0" borderId="8" xfId="0" applyNumberFormat="1" applyFont="1" applyBorder="1" applyAlignment="1" applyProtection="1">
      <alignment horizontal="right" indent="3"/>
      <protection locked="0"/>
    </xf>
    <xf numFmtId="3" fontId="5" fillId="0" borderId="22" xfId="0" applyNumberFormat="1" applyFont="1" applyBorder="1" applyAlignment="1" applyProtection="1">
      <alignment horizontal="right" indent="3"/>
      <protection locked="0"/>
    </xf>
    <xf numFmtId="3" fontId="4" fillId="0" borderId="16" xfId="0" applyNumberFormat="1" applyFont="1" applyBorder="1" applyAlignment="1">
      <alignment horizontal="right" indent="3"/>
    </xf>
    <xf numFmtId="3" fontId="0" fillId="2" borderId="14" xfId="0" applyNumberFormat="1" applyFill="1" applyBorder="1" applyAlignment="1">
      <alignment horizontal="right" indent="6"/>
    </xf>
    <xf numFmtId="3" fontId="0" fillId="2" borderId="8" xfId="0" applyNumberFormat="1" applyFill="1" applyBorder="1" applyAlignment="1">
      <alignment horizontal="right" indent="6"/>
    </xf>
    <xf numFmtId="3" fontId="0" fillId="2" borderId="10" xfId="0" applyNumberFormat="1" applyFill="1" applyBorder="1" applyAlignment="1">
      <alignment horizontal="right" indent="6"/>
    </xf>
    <xf numFmtId="3" fontId="4" fillId="2" borderId="18" xfId="0" applyNumberFormat="1" applyFont="1" applyFill="1" applyBorder="1" applyAlignment="1">
      <alignment horizontal="right" indent="6"/>
    </xf>
    <xf numFmtId="3" fontId="6" fillId="0" borderId="0" xfId="1" applyNumberFormat="1" applyFont="1" applyFill="1" applyBorder="1"/>
    <xf numFmtId="3" fontId="5" fillId="0" borderId="0" xfId="1" applyNumberFormat="1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166" fontId="5" fillId="0" borderId="0" xfId="1" applyNumberFormat="1" applyBorder="1" applyAlignment="1">
      <alignment horizontal="center"/>
    </xf>
    <xf numFmtId="164" fontId="5" fillId="0" borderId="0" xfId="1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" fontId="5" fillId="0" borderId="0" xfId="1" applyNumberFormat="1" applyFill="1" applyBorder="1" applyAlignment="1">
      <alignment horizontal="center"/>
    </xf>
    <xf numFmtId="3" fontId="5" fillId="0" borderId="7" xfId="1" applyNumberFormat="1" applyFill="1" applyBorder="1" applyAlignment="1">
      <alignment horizontal="center"/>
    </xf>
    <xf numFmtId="3" fontId="5" fillId="0" borderId="4" xfId="1" applyNumberFormat="1" applyFill="1" applyBorder="1" applyAlignment="1">
      <alignment horizontal="center"/>
    </xf>
    <xf numFmtId="3" fontId="5" fillId="0" borderId="11" xfId="1" applyNumberFormat="1" applyFill="1" applyBorder="1" applyAlignment="1">
      <alignment horizontal="center"/>
    </xf>
    <xf numFmtId="3" fontId="5" fillId="0" borderId="13" xfId="1" applyNumberFormat="1" applyFill="1" applyBorder="1" applyAlignment="1">
      <alignment horizontal="center"/>
    </xf>
    <xf numFmtId="3" fontId="5" fillId="0" borderId="12" xfId="1" applyNumberFormat="1" applyFill="1" applyBorder="1" applyAlignment="1">
      <alignment horizontal="center"/>
    </xf>
  </cellXfs>
  <cellStyles count="27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Komma" xfId="23" builtinId="3"/>
    <cellStyle name="Standard" xfId="0" builtinId="0"/>
    <cellStyle name="Standard 2" xfId="1"/>
    <cellStyle name="Standard 2 2" xfId="21"/>
    <cellStyle name="Standard 2 3" xfId="24"/>
    <cellStyle name="Standard 3" xfId="20"/>
    <cellStyle name="Standard 4" xfId="22"/>
    <cellStyle name="Standard 5" xfId="25"/>
    <cellStyle name="Standard_Ist 2016 vorl" xfId="26"/>
  </cellStyles>
  <dxfs count="0"/>
  <tableStyles count="0" defaultTableStyle="TableStyleMedium2" defaultPivotStyle="PivotStyleLight16"/>
  <colors>
    <mruColors>
      <color rgb="FF00FF0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23" sqref="C23"/>
    </sheetView>
  </sheetViews>
  <sheetFormatPr baseColWidth="10" defaultRowHeight="12.75" x14ac:dyDescent="0.2"/>
  <cols>
    <col min="1" max="2" width="18.7109375" customWidth="1"/>
    <col min="3" max="3" width="20.7109375" customWidth="1"/>
    <col min="4" max="4" width="17.7109375" customWidth="1"/>
    <col min="5" max="5" width="12.7109375" customWidth="1"/>
  </cols>
  <sheetData>
    <row r="1" spans="1:5" ht="21" customHeight="1" x14ac:dyDescent="0.25">
      <c r="A1" s="154" t="s">
        <v>66</v>
      </c>
      <c r="B1" s="155" t="s">
        <v>67</v>
      </c>
      <c r="C1" s="155" t="s">
        <v>68</v>
      </c>
      <c r="D1" s="155" t="s">
        <v>93</v>
      </c>
      <c r="E1" s="159" t="s">
        <v>94</v>
      </c>
    </row>
    <row r="2" spans="1:5" ht="21" customHeight="1" x14ac:dyDescent="0.2">
      <c r="A2" s="156" t="s">
        <v>69</v>
      </c>
      <c r="B2" s="158">
        <v>1714800</v>
      </c>
      <c r="C2" s="158">
        <v>2140027.21</v>
      </c>
      <c r="D2" s="158">
        <v>-425227.21</v>
      </c>
      <c r="E2" s="161">
        <f>C2/B2-1</f>
        <v>0.24797481338931648</v>
      </c>
    </row>
    <row r="3" spans="1:5" ht="21" customHeight="1" x14ac:dyDescent="0.2">
      <c r="A3" s="156" t="s">
        <v>70</v>
      </c>
      <c r="B3" s="158">
        <v>5084600</v>
      </c>
      <c r="C3" s="158">
        <v>5809998.0999999996</v>
      </c>
      <c r="D3" s="158">
        <v>-725398.1</v>
      </c>
      <c r="E3" s="161">
        <f t="shared" ref="E3:E26" si="0">C3/B3-1</f>
        <v>0.14266571608386092</v>
      </c>
    </row>
    <row r="4" spans="1:5" ht="21" customHeight="1" x14ac:dyDescent="0.2">
      <c r="A4" s="156" t="s">
        <v>71</v>
      </c>
      <c r="B4" s="158">
        <v>140348400</v>
      </c>
      <c r="C4" s="158">
        <v>145370782.86000001</v>
      </c>
      <c r="D4" s="158">
        <v>-5004266.21</v>
      </c>
      <c r="E4" s="161">
        <f t="shared" si="0"/>
        <v>3.5785109484682609E-2</v>
      </c>
    </row>
    <row r="5" spans="1:5" ht="21" customHeight="1" x14ac:dyDescent="0.2">
      <c r="A5" s="156" t="s">
        <v>72</v>
      </c>
      <c r="B5" s="158">
        <v>788181900</v>
      </c>
      <c r="C5" s="158">
        <v>797530054.01999998</v>
      </c>
      <c r="D5" s="158">
        <v>-9241217.6999999993</v>
      </c>
      <c r="E5" s="161">
        <f t="shared" si="0"/>
        <v>1.1860401793037934E-2</v>
      </c>
    </row>
    <row r="6" spans="1:5" ht="21" customHeight="1" x14ac:dyDescent="0.2">
      <c r="A6" s="156" t="s">
        <v>73</v>
      </c>
      <c r="B6" s="158">
        <v>579384600</v>
      </c>
      <c r="C6" s="158">
        <v>581157307.45000005</v>
      </c>
      <c r="D6" s="158">
        <v>-1702263.13</v>
      </c>
      <c r="E6" s="161">
        <f t="shared" si="0"/>
        <v>3.0596385371652879E-3</v>
      </c>
    </row>
    <row r="7" spans="1:5" ht="21" customHeight="1" x14ac:dyDescent="0.2">
      <c r="A7" s="156" t="s">
        <v>74</v>
      </c>
      <c r="B7" s="158">
        <v>3809500</v>
      </c>
      <c r="C7" s="158">
        <v>3699965.95</v>
      </c>
      <c r="D7" s="158">
        <v>109534.05</v>
      </c>
      <c r="E7" s="161">
        <f t="shared" si="0"/>
        <v>-2.8752867830423856E-2</v>
      </c>
    </row>
    <row r="8" spans="1:5" ht="21" customHeight="1" x14ac:dyDescent="0.2">
      <c r="A8" s="156" t="s">
        <v>75</v>
      </c>
      <c r="B8" s="158">
        <v>42064400</v>
      </c>
      <c r="C8" s="158">
        <v>44077944.920000002</v>
      </c>
      <c r="D8" s="158">
        <v>-2013544.92</v>
      </c>
      <c r="E8" s="161">
        <f t="shared" si="0"/>
        <v>4.7868147887524914E-2</v>
      </c>
    </row>
    <row r="9" spans="1:5" ht="21" customHeight="1" x14ac:dyDescent="0.2">
      <c r="A9" s="156" t="s">
        <v>76</v>
      </c>
      <c r="B9" s="158">
        <v>4290389600</v>
      </c>
      <c r="C9" s="158">
        <v>4213963550.3299999</v>
      </c>
      <c r="D9" s="158">
        <v>76648384.239999995</v>
      </c>
      <c r="E9" s="161">
        <f t="shared" si="0"/>
        <v>-1.7813312261898084E-2</v>
      </c>
    </row>
    <row r="10" spans="1:5" ht="21" customHeight="1" x14ac:dyDescent="0.2">
      <c r="A10" s="156" t="s">
        <v>77</v>
      </c>
      <c r="B10" s="158">
        <v>427473800</v>
      </c>
      <c r="C10" s="158">
        <v>434907050.01999998</v>
      </c>
      <c r="D10" s="158">
        <v>-7399429.0700000003</v>
      </c>
      <c r="E10" s="161">
        <f t="shared" si="0"/>
        <v>1.7388785043668031E-2</v>
      </c>
    </row>
    <row r="11" spans="1:5" ht="21" customHeight="1" x14ac:dyDescent="0.2">
      <c r="A11" s="156" t="s">
        <v>78</v>
      </c>
      <c r="B11" s="158">
        <v>707700</v>
      </c>
      <c r="C11" s="158">
        <v>620385.03</v>
      </c>
      <c r="D11" s="158">
        <v>87314.97</v>
      </c>
      <c r="E11" s="161">
        <f t="shared" si="0"/>
        <v>-0.12337850784230597</v>
      </c>
    </row>
    <row r="12" spans="1:5" ht="21" customHeight="1" x14ac:dyDescent="0.2">
      <c r="A12" s="156" t="s">
        <v>79</v>
      </c>
      <c r="B12" s="158">
        <v>87123600</v>
      </c>
      <c r="C12" s="158">
        <v>80469358.480000004</v>
      </c>
      <c r="D12" s="158">
        <v>6662873.0700000003</v>
      </c>
      <c r="E12" s="161">
        <f t="shared" si="0"/>
        <v>-7.6377026660973568E-2</v>
      </c>
    </row>
    <row r="13" spans="1:5" ht="21" customHeight="1" x14ac:dyDescent="0.2">
      <c r="A13" s="156" t="s">
        <v>80</v>
      </c>
      <c r="B13" s="158">
        <v>11816500</v>
      </c>
      <c r="C13" s="158">
        <v>10735628.48</v>
      </c>
      <c r="D13" s="158">
        <v>1080871.52</v>
      </c>
      <c r="E13" s="161">
        <f t="shared" si="0"/>
        <v>-9.1471376465112275E-2</v>
      </c>
    </row>
    <row r="14" spans="1:5" ht="21" customHeight="1" x14ac:dyDescent="0.2">
      <c r="A14" s="156" t="s">
        <v>81</v>
      </c>
      <c r="B14" s="158">
        <v>24543300</v>
      </c>
      <c r="C14" s="158">
        <v>25717960.670000002</v>
      </c>
      <c r="D14" s="158">
        <v>-1174660.67</v>
      </c>
      <c r="E14" s="161">
        <f t="shared" si="0"/>
        <v>4.7860746924822672E-2</v>
      </c>
    </row>
    <row r="15" spans="1:5" ht="21" customHeight="1" x14ac:dyDescent="0.2">
      <c r="A15" s="156" t="s">
        <v>82</v>
      </c>
      <c r="B15" s="158">
        <v>34810200</v>
      </c>
      <c r="C15" s="158">
        <v>34462574.049999997</v>
      </c>
      <c r="D15" s="158">
        <v>353503.24</v>
      </c>
      <c r="E15" s="161">
        <f t="shared" si="0"/>
        <v>-9.9863244106612736E-3</v>
      </c>
    </row>
    <row r="16" spans="1:5" ht="21" customHeight="1" x14ac:dyDescent="0.2">
      <c r="A16" s="156" t="s">
        <v>83</v>
      </c>
      <c r="B16" s="158">
        <v>60400</v>
      </c>
      <c r="C16" s="158">
        <v>24618.15</v>
      </c>
      <c r="D16" s="158">
        <v>36073.089999999997</v>
      </c>
      <c r="E16" s="161">
        <f t="shared" si="0"/>
        <v>-0.59241473509933773</v>
      </c>
    </row>
    <row r="17" spans="1:5" ht="21" customHeight="1" x14ac:dyDescent="0.2">
      <c r="A17" s="156" t="s">
        <v>84</v>
      </c>
      <c r="B17" s="158">
        <v>27429000</v>
      </c>
      <c r="C17" s="158">
        <v>27454773.530000001</v>
      </c>
      <c r="D17" s="158">
        <v>-25773.53</v>
      </c>
      <c r="E17" s="161">
        <f t="shared" si="0"/>
        <v>9.396452659593546E-4</v>
      </c>
    </row>
    <row r="18" spans="1:5" ht="21" customHeight="1" x14ac:dyDescent="0.2">
      <c r="A18" s="156" t="s">
        <v>85</v>
      </c>
      <c r="B18" s="158">
        <v>390655600</v>
      </c>
      <c r="C18" s="158">
        <v>392243551.22000003</v>
      </c>
      <c r="D18" s="158">
        <v>-1537663.95</v>
      </c>
      <c r="E18" s="161">
        <f t="shared" si="0"/>
        <v>4.0648367001523411E-3</v>
      </c>
    </row>
    <row r="19" spans="1:5" ht="21" customHeight="1" x14ac:dyDescent="0.2">
      <c r="A19" s="156" t="s">
        <v>86</v>
      </c>
      <c r="B19" s="158">
        <v>9087000</v>
      </c>
      <c r="C19" s="158">
        <v>10952994.25</v>
      </c>
      <c r="D19" s="158">
        <v>-1854494.25</v>
      </c>
      <c r="E19" s="161">
        <f t="shared" si="0"/>
        <v>0.20534766699680862</v>
      </c>
    </row>
    <row r="20" spans="1:5" ht="21" customHeight="1" x14ac:dyDescent="0.2">
      <c r="A20" s="156" t="s">
        <v>87</v>
      </c>
      <c r="B20" s="158">
        <v>32681700</v>
      </c>
      <c r="C20" s="158">
        <v>31792631.399999999</v>
      </c>
      <c r="D20" s="158">
        <v>889068.6</v>
      </c>
      <c r="E20" s="161">
        <f t="shared" si="0"/>
        <v>-2.7203866383939679E-2</v>
      </c>
    </row>
    <row r="21" spans="1:5" ht="21" customHeight="1" x14ac:dyDescent="0.2">
      <c r="A21" s="156" t="s">
        <v>88</v>
      </c>
      <c r="B21" s="158">
        <v>139100</v>
      </c>
      <c r="C21" s="158">
        <v>102733.69</v>
      </c>
      <c r="D21" s="158">
        <v>36366.31</v>
      </c>
      <c r="E21" s="161">
        <f t="shared" si="0"/>
        <v>-0.2614400431344357</v>
      </c>
    </row>
    <row r="22" spans="1:5" ht="21" customHeight="1" x14ac:dyDescent="0.2">
      <c r="A22" s="156" t="s">
        <v>89</v>
      </c>
      <c r="B22" s="158">
        <v>780000</v>
      </c>
      <c r="C22" s="158">
        <v>1585698.09</v>
      </c>
      <c r="D22" s="158">
        <v>-805698.09</v>
      </c>
      <c r="E22" s="161">
        <f t="shared" si="0"/>
        <v>1.0329462692307692</v>
      </c>
    </row>
    <row r="23" spans="1:5" ht="21" customHeight="1" x14ac:dyDescent="0.2">
      <c r="A23" s="156" t="s">
        <v>90</v>
      </c>
      <c r="B23" s="158">
        <v>35000</v>
      </c>
      <c r="C23" s="158">
        <v>30442.67</v>
      </c>
      <c r="D23" s="158">
        <v>4557.33</v>
      </c>
      <c r="E23" s="161">
        <f t="shared" si="0"/>
        <v>-0.13020942857142859</v>
      </c>
    </row>
    <row r="24" spans="1:5" ht="21" customHeight="1" x14ac:dyDescent="0.2">
      <c r="A24" s="156" t="s">
        <v>91</v>
      </c>
      <c r="B24" s="158">
        <v>2500000</v>
      </c>
      <c r="C24" s="158">
        <v>1817885.11</v>
      </c>
      <c r="D24" s="158">
        <v>682114.89</v>
      </c>
      <c r="E24" s="161">
        <f t="shared" si="0"/>
        <v>-0.27284595599999995</v>
      </c>
    </row>
    <row r="25" spans="1:5" ht="21" customHeight="1" x14ac:dyDescent="0.2">
      <c r="A25" s="156" t="s">
        <v>92</v>
      </c>
      <c r="B25" s="158">
        <v>950000</v>
      </c>
      <c r="C25" s="158">
        <v>948119.7</v>
      </c>
      <c r="D25" s="158">
        <v>1880.3</v>
      </c>
      <c r="E25" s="161">
        <f t="shared" si="0"/>
        <v>-1.9792631578947617E-3</v>
      </c>
    </row>
    <row r="26" spans="1:5" ht="21" customHeight="1" x14ac:dyDescent="0.25">
      <c r="A26" s="157"/>
      <c r="B26" s="160">
        <v>6901770700</v>
      </c>
      <c r="C26" s="160">
        <f>SUM(C2:C25)</f>
        <v>6847616035.3799982</v>
      </c>
      <c r="D26" s="160">
        <v>54682904.780000001</v>
      </c>
      <c r="E26" s="162">
        <f t="shared" si="0"/>
        <v>-7.8464885279370122E-3</v>
      </c>
    </row>
    <row r="27" spans="1:5" ht="15.75" x14ac:dyDescent="0.25">
      <c r="A27" s="164" t="s">
        <v>99</v>
      </c>
      <c r="B27" s="165">
        <f>B26-B23</f>
        <v>6901735700</v>
      </c>
      <c r="C27" s="165">
        <f t="shared" ref="C27:D27" si="1">C26-C23</f>
        <v>6847585592.7099981</v>
      </c>
      <c r="D27" s="165">
        <f t="shared" si="1"/>
        <v>54678347.450000003</v>
      </c>
      <c r="E27" s="162"/>
    </row>
    <row r="28" spans="1:5" x14ac:dyDescent="0.2">
      <c r="A28" s="163" t="s">
        <v>98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4"/>
  <sheetViews>
    <sheetView zoomScaleNormal="100" workbookViewId="0">
      <selection activeCell="D18" sqref="D18"/>
    </sheetView>
  </sheetViews>
  <sheetFormatPr baseColWidth="10" defaultRowHeight="12.75" x14ac:dyDescent="0.2"/>
  <cols>
    <col min="1" max="2" width="9.7109375" customWidth="1"/>
    <col min="3" max="3" width="22.7109375" customWidth="1"/>
    <col min="4" max="7" width="9.7109375" customWidth="1"/>
    <col min="8" max="8" width="16.7109375" hidden="1" customWidth="1"/>
    <col min="9" max="9" width="20.7109375" hidden="1" customWidth="1"/>
    <col min="10" max="10" width="30.7109375" customWidth="1"/>
    <col min="11" max="13" width="0" hidden="1" customWidth="1"/>
    <col min="14" max="15" width="9.7109375" hidden="1" customWidth="1"/>
    <col min="17" max="17" width="14.42578125" bestFit="1" customWidth="1"/>
  </cols>
  <sheetData>
    <row r="1" spans="1:15" ht="20.25" x14ac:dyDescent="0.3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N1" s="4"/>
      <c r="O1" s="4"/>
    </row>
    <row r="2" spans="1:15" s="8" customFormat="1" ht="12" customHeight="1" x14ac:dyDescent="0.2">
      <c r="A2" s="5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8</v>
      </c>
      <c r="J2" s="7">
        <v>9</v>
      </c>
      <c r="K2" s="6">
        <v>14</v>
      </c>
      <c r="L2" s="7">
        <v>15</v>
      </c>
      <c r="M2" s="6">
        <v>14</v>
      </c>
      <c r="N2" s="6">
        <v>10</v>
      </c>
      <c r="O2" s="7">
        <v>11</v>
      </c>
    </row>
    <row r="3" spans="1:15" s="8" customFormat="1" ht="12" customHeight="1" x14ac:dyDescent="0.2">
      <c r="A3" s="9"/>
      <c r="B3" s="10"/>
      <c r="C3" s="11" t="s">
        <v>0</v>
      </c>
      <c r="D3" s="188" t="s">
        <v>1</v>
      </c>
      <c r="E3" s="189"/>
      <c r="F3" s="188" t="s">
        <v>2</v>
      </c>
      <c r="G3" s="189"/>
      <c r="H3" s="12"/>
      <c r="I3" s="13"/>
      <c r="J3" s="14"/>
      <c r="K3" s="190" t="s">
        <v>3</v>
      </c>
      <c r="L3" s="189"/>
      <c r="M3" s="15" t="s">
        <v>4</v>
      </c>
      <c r="N3" s="188" t="s">
        <v>3</v>
      </c>
      <c r="O3" s="189"/>
    </row>
    <row r="4" spans="1:15" s="8" customFormat="1" ht="12" customHeight="1" x14ac:dyDescent="0.2">
      <c r="A4" s="16"/>
      <c r="B4" s="16"/>
      <c r="C4" s="17" t="s">
        <v>5</v>
      </c>
      <c r="D4" s="185" t="s">
        <v>6</v>
      </c>
      <c r="E4" s="186"/>
      <c r="F4" s="185" t="s">
        <v>0</v>
      </c>
      <c r="G4" s="186"/>
      <c r="H4" s="12" t="s">
        <v>102</v>
      </c>
      <c r="I4" s="18"/>
      <c r="J4" s="14" t="s">
        <v>47</v>
      </c>
      <c r="K4" s="191" t="s">
        <v>0</v>
      </c>
      <c r="L4" s="192"/>
      <c r="M4" s="15" t="s">
        <v>7</v>
      </c>
      <c r="N4" s="193" t="s">
        <v>0</v>
      </c>
      <c r="O4" s="192"/>
    </row>
    <row r="5" spans="1:15" s="8" customFormat="1" ht="12" customHeight="1" x14ac:dyDescent="0.2">
      <c r="A5" s="17" t="s">
        <v>8</v>
      </c>
      <c r="B5" s="17" t="s">
        <v>9</v>
      </c>
      <c r="C5" s="17" t="s">
        <v>95</v>
      </c>
      <c r="D5" s="183" t="s">
        <v>10</v>
      </c>
      <c r="E5" s="184"/>
      <c r="F5" s="185" t="s">
        <v>11</v>
      </c>
      <c r="G5" s="186"/>
      <c r="H5" s="17">
        <v>2017</v>
      </c>
      <c r="I5" s="17" t="s">
        <v>47</v>
      </c>
      <c r="J5" s="14" t="s">
        <v>13</v>
      </c>
      <c r="K5" s="187" t="s">
        <v>14</v>
      </c>
      <c r="L5" s="186"/>
      <c r="M5" s="19" t="s">
        <v>0</v>
      </c>
      <c r="N5" s="185" t="s">
        <v>14</v>
      </c>
      <c r="O5" s="186"/>
    </row>
    <row r="6" spans="1:15" s="8" customFormat="1" ht="12" customHeight="1" thickBot="1" x14ac:dyDescent="0.25">
      <c r="A6" s="20"/>
      <c r="B6" s="20"/>
      <c r="C6" s="21" t="s">
        <v>15</v>
      </c>
      <c r="D6" s="22">
        <v>2017</v>
      </c>
      <c r="E6" s="23">
        <v>2018</v>
      </c>
      <c r="F6" s="23">
        <v>2017</v>
      </c>
      <c r="G6" s="23">
        <v>2018</v>
      </c>
      <c r="H6" s="23" t="s">
        <v>15</v>
      </c>
      <c r="I6" s="23" t="s">
        <v>15</v>
      </c>
      <c r="J6" s="24" t="s">
        <v>15</v>
      </c>
      <c r="K6" s="25">
        <v>2011</v>
      </c>
      <c r="L6" s="26">
        <v>2013</v>
      </c>
      <c r="M6" s="27" t="s">
        <v>16</v>
      </c>
      <c r="N6" s="28">
        <v>2012</v>
      </c>
      <c r="O6" s="26">
        <v>2014</v>
      </c>
    </row>
    <row r="7" spans="1:15" ht="12.75" customHeight="1" x14ac:dyDescent="0.2">
      <c r="A7" s="29" t="s">
        <v>17</v>
      </c>
      <c r="B7" s="29" t="s">
        <v>18</v>
      </c>
      <c r="C7" s="167">
        <f>'Ist 2016 vorl'!C2</f>
        <v>2140027.21</v>
      </c>
      <c r="D7" s="30">
        <v>1.1000000000000001</v>
      </c>
      <c r="E7" s="30">
        <v>1.2</v>
      </c>
      <c r="F7" s="31">
        <v>1.1919999999999999</v>
      </c>
      <c r="G7" s="32">
        <v>0</v>
      </c>
      <c r="H7" s="33">
        <f>C7+C7*D7/100+(C7+C7*D7/100)*F7/100</f>
        <v>2189357.2340209754</v>
      </c>
      <c r="I7" s="34">
        <f>H7+H7*G7/100+(H7+H7*G7/100)*E7/100</f>
        <v>2215629.5208292273</v>
      </c>
      <c r="J7" s="171">
        <f t="shared" ref="J7:J27" si="0">ROUNDUP(I7,-2)</f>
        <v>2215700</v>
      </c>
      <c r="K7" s="35">
        <v>35</v>
      </c>
      <c r="L7" s="36">
        <f t="shared" ref="L7:L26" si="1">(K7+K7*D7/100)+E7/100*(K7+K7*D7/100)</f>
        <v>35.809619999999995</v>
      </c>
      <c r="M7" s="37">
        <f>L7-K7</f>
        <v>0.80961999999999534</v>
      </c>
      <c r="N7" s="33">
        <v>40</v>
      </c>
      <c r="O7" s="36">
        <f>(N7+N7*D7/100)+E7/100*(N7+N7*D7/100)</f>
        <v>40.925280000000001</v>
      </c>
    </row>
    <row r="8" spans="1:15" ht="12.75" customHeight="1" x14ac:dyDescent="0.2">
      <c r="A8" s="29" t="s">
        <v>19</v>
      </c>
      <c r="B8" s="29" t="s">
        <v>18</v>
      </c>
      <c r="C8" s="168">
        <f>'Ist 2016 vorl'!C3</f>
        <v>5809998.0999999996</v>
      </c>
      <c r="D8" s="30">
        <v>1.1000000000000001</v>
      </c>
      <c r="E8" s="30">
        <v>1.2</v>
      </c>
      <c r="F8" s="31">
        <v>1.1919999999999999</v>
      </c>
      <c r="G8" s="32">
        <v>0</v>
      </c>
      <c r="H8" s="33">
        <f t="shared" ref="H8:H27" si="2">C8+C8*D8/100+(C8+C8*D8/100)*F8/100</f>
        <v>5943925.0634028716</v>
      </c>
      <c r="I8" s="34">
        <f t="shared" ref="I8:I27" si="3">H8+H8*G8/100+(H8+H8*G8/100)*E8/100</f>
        <v>6015252.1641637059</v>
      </c>
      <c r="J8" s="172">
        <f t="shared" si="0"/>
        <v>6015300</v>
      </c>
      <c r="K8" s="35">
        <v>102</v>
      </c>
      <c r="L8" s="36">
        <f t="shared" si="1"/>
        <v>104.359464</v>
      </c>
      <c r="M8" s="37">
        <f>L8-K8</f>
        <v>2.3594640000000027</v>
      </c>
      <c r="N8" s="33">
        <v>104</v>
      </c>
      <c r="O8" s="36">
        <f t="shared" ref="O8:O26" si="4">(N8+N8*D8/100)+E8/100*(N8+N8*D8/100)</f>
        <v>106.40572800000001</v>
      </c>
    </row>
    <row r="9" spans="1:15" ht="12.75" customHeight="1" x14ac:dyDescent="0.2">
      <c r="A9" s="29" t="s">
        <v>20</v>
      </c>
      <c r="B9" s="29" t="s">
        <v>18</v>
      </c>
      <c r="C9" s="168">
        <f>'Ist 2016 vorl'!C4</f>
        <v>145370782.86000001</v>
      </c>
      <c r="D9" s="30">
        <v>1.1000000000000001</v>
      </c>
      <c r="E9" s="30">
        <v>1.2</v>
      </c>
      <c r="F9" s="31">
        <v>1.1919999999999999</v>
      </c>
      <c r="G9" s="32">
        <v>0</v>
      </c>
      <c r="H9" s="33">
        <f t="shared" si="2"/>
        <v>148721742.22019982</v>
      </c>
      <c r="I9" s="34">
        <f t="shared" si="3"/>
        <v>150506403.12684223</v>
      </c>
      <c r="J9" s="172">
        <f t="shared" si="0"/>
        <v>150506500</v>
      </c>
      <c r="K9" s="35">
        <v>3694</v>
      </c>
      <c r="L9" s="36">
        <f t="shared" si="1"/>
        <v>3779.4496079999999</v>
      </c>
      <c r="M9" s="37">
        <f>L9-K9</f>
        <v>85.449607999999898</v>
      </c>
      <c r="N9" s="33">
        <v>3760</v>
      </c>
      <c r="O9" s="36">
        <f t="shared" si="4"/>
        <v>3846.9763200000002</v>
      </c>
    </row>
    <row r="10" spans="1:15" ht="12.75" customHeight="1" x14ac:dyDescent="0.2">
      <c r="A10" s="29" t="s">
        <v>21</v>
      </c>
      <c r="B10" s="29" t="s">
        <v>18</v>
      </c>
      <c r="C10" s="168">
        <f>'Ist 2016 vorl'!C5</f>
        <v>797530054.01999998</v>
      </c>
      <c r="D10" s="30">
        <v>3.4</v>
      </c>
      <c r="E10" s="30">
        <v>4.0999999999999996</v>
      </c>
      <c r="F10" s="31">
        <v>1.1919999999999999</v>
      </c>
      <c r="G10" s="32">
        <v>0</v>
      </c>
      <c r="H10" s="33">
        <f t="shared" si="2"/>
        <v>834475857.08089161</v>
      </c>
      <c r="I10" s="34">
        <f t="shared" si="3"/>
        <v>868689367.22120821</v>
      </c>
      <c r="J10" s="172">
        <f t="shared" si="0"/>
        <v>868689400</v>
      </c>
      <c r="K10" s="35">
        <v>25551</v>
      </c>
      <c r="L10" s="36">
        <f t="shared" si="1"/>
        <v>27502.943094000002</v>
      </c>
      <c r="M10" s="37">
        <f>L10-K10</f>
        <v>1951.943094000002</v>
      </c>
      <c r="N10" s="33">
        <v>25366</v>
      </c>
      <c r="O10" s="36">
        <f t="shared" si="4"/>
        <v>27303.810204000001</v>
      </c>
    </row>
    <row r="11" spans="1:15" ht="12.75" customHeight="1" x14ac:dyDescent="0.2">
      <c r="A11" s="29" t="s">
        <v>22</v>
      </c>
      <c r="B11" s="29" t="s">
        <v>18</v>
      </c>
      <c r="C11" s="168">
        <f>'Ist 2016 vorl'!C6</f>
        <v>581157307.45000005</v>
      </c>
      <c r="D11" s="30">
        <v>1.7</v>
      </c>
      <c r="E11" s="30">
        <v>1.6</v>
      </c>
      <c r="F11" s="31">
        <v>1.1919999999999999</v>
      </c>
      <c r="G11" s="32">
        <v>0</v>
      </c>
      <c r="H11" s="33">
        <f t="shared" si="2"/>
        <v>598082142.4982357</v>
      </c>
      <c r="I11" s="34">
        <f t="shared" si="3"/>
        <v>607651456.77820742</v>
      </c>
      <c r="J11" s="172">
        <f t="shared" si="0"/>
        <v>607651500</v>
      </c>
      <c r="K11" s="35">
        <v>16395</v>
      </c>
      <c r="L11" s="36">
        <f t="shared" si="1"/>
        <v>16940.494439999999</v>
      </c>
      <c r="M11" s="37">
        <f>L11-K11</f>
        <v>545.49443999999858</v>
      </c>
      <c r="N11" s="33">
        <v>16730</v>
      </c>
      <c r="O11" s="36">
        <f t="shared" si="4"/>
        <v>17286.64056</v>
      </c>
    </row>
    <row r="12" spans="1:15" ht="12.75" customHeight="1" x14ac:dyDescent="0.2">
      <c r="A12" s="29" t="s">
        <v>23</v>
      </c>
      <c r="B12" s="29" t="s">
        <v>24</v>
      </c>
      <c r="C12" s="168">
        <f>'Ist 2016 vorl'!C7</f>
        <v>3699965.95</v>
      </c>
      <c r="D12" s="30">
        <v>0</v>
      </c>
      <c r="E12" s="30">
        <v>0</v>
      </c>
      <c r="F12" s="31">
        <v>1.1919999999999999</v>
      </c>
      <c r="G12" s="32">
        <v>0</v>
      </c>
      <c r="H12" s="33">
        <f t="shared" si="2"/>
        <v>3744069.5441240002</v>
      </c>
      <c r="I12" s="34">
        <f t="shared" si="3"/>
        <v>3744069.5441240002</v>
      </c>
      <c r="J12" s="172">
        <f t="shared" si="0"/>
        <v>3744100</v>
      </c>
      <c r="K12" s="38">
        <v>0</v>
      </c>
      <c r="L12" s="36">
        <f t="shared" si="1"/>
        <v>0</v>
      </c>
      <c r="M12" s="37"/>
      <c r="N12" s="39">
        <v>0</v>
      </c>
      <c r="O12" s="36">
        <f t="shared" si="4"/>
        <v>0</v>
      </c>
    </row>
    <row r="13" spans="1:15" ht="12.75" customHeight="1" x14ac:dyDescent="0.2">
      <c r="A13" s="29" t="s">
        <v>25</v>
      </c>
      <c r="B13" s="29" t="s">
        <v>18</v>
      </c>
      <c r="C13" s="168">
        <f>'Ist 2016 vorl'!C8</f>
        <v>44077944.920000002</v>
      </c>
      <c r="D13" s="30">
        <v>1.1000000000000001</v>
      </c>
      <c r="E13" s="30">
        <v>1.2</v>
      </c>
      <c r="F13" s="31">
        <v>1.1919999999999999</v>
      </c>
      <c r="G13" s="32">
        <v>0</v>
      </c>
      <c r="H13" s="33">
        <f t="shared" si="2"/>
        <v>45093990.917704314</v>
      </c>
      <c r="I13" s="34">
        <f t="shared" si="3"/>
        <v>45635118.808716767</v>
      </c>
      <c r="J13" s="172">
        <f t="shared" si="0"/>
        <v>45635200</v>
      </c>
      <c r="K13" s="35">
        <v>907</v>
      </c>
      <c r="L13" s="36">
        <f t="shared" si="1"/>
        <v>927.98072400000001</v>
      </c>
      <c r="M13" s="37">
        <f t="shared" ref="M13:M25" si="5">L13-K13</f>
        <v>20.980724000000009</v>
      </c>
      <c r="N13" s="33">
        <v>915</v>
      </c>
      <c r="O13" s="36">
        <f t="shared" si="4"/>
        <v>936.16578000000004</v>
      </c>
    </row>
    <row r="14" spans="1:15" ht="12.75" customHeight="1" x14ac:dyDescent="0.2">
      <c r="A14" s="29" t="s">
        <v>26</v>
      </c>
      <c r="B14" s="29" t="s">
        <v>18</v>
      </c>
      <c r="C14" s="168">
        <f>'Ist 2016 vorl'!C9</f>
        <v>4213963550.3299999</v>
      </c>
      <c r="D14" s="30">
        <v>3.5</v>
      </c>
      <c r="E14" s="30">
        <v>2.8</v>
      </c>
      <c r="F14" s="31">
        <v>1.1919999999999999</v>
      </c>
      <c r="G14" s="32">
        <v>0</v>
      </c>
      <c r="H14" s="33">
        <f t="shared" si="2"/>
        <v>4413440785.7046814</v>
      </c>
      <c r="I14" s="34">
        <f t="shared" si="3"/>
        <v>4537017127.7044125</v>
      </c>
      <c r="J14" s="172">
        <f t="shared" si="0"/>
        <v>4537017200</v>
      </c>
      <c r="K14" s="35">
        <v>93158</v>
      </c>
      <c r="L14" s="36">
        <f t="shared" si="1"/>
        <v>99118.24884</v>
      </c>
      <c r="M14" s="37">
        <f t="shared" si="5"/>
        <v>5960.2488400000002</v>
      </c>
      <c r="N14" s="33">
        <f>95442+156+189</f>
        <v>95787</v>
      </c>
      <c r="O14" s="36">
        <f t="shared" si="4"/>
        <v>101915.45225999999</v>
      </c>
    </row>
    <row r="15" spans="1:15" ht="12.75" customHeight="1" x14ac:dyDescent="0.2">
      <c r="A15" s="29" t="s">
        <v>27</v>
      </c>
      <c r="B15" s="29" t="s">
        <v>33</v>
      </c>
      <c r="C15" s="168">
        <f>'Ist 2016 vorl'!C10</f>
        <v>434907050.01999998</v>
      </c>
      <c r="D15" s="30">
        <v>0.7</v>
      </c>
      <c r="E15" s="30">
        <v>0.8</v>
      </c>
      <c r="F15" s="31">
        <v>1.1919999999999999</v>
      </c>
      <c r="G15" s="32">
        <v>0</v>
      </c>
      <c r="H15" s="33">
        <f t="shared" si="2"/>
        <v>443171780.050632</v>
      </c>
      <c r="I15" s="34">
        <f t="shared" si="3"/>
        <v>446717154.29103708</v>
      </c>
      <c r="J15" s="172">
        <f t="shared" si="0"/>
        <v>446717200</v>
      </c>
      <c r="K15" s="35">
        <v>9136</v>
      </c>
      <c r="L15" s="36">
        <f t="shared" si="1"/>
        <v>9273.5516159999988</v>
      </c>
      <c r="M15" s="37">
        <f t="shared" si="5"/>
        <v>137.55161599999883</v>
      </c>
      <c r="N15" s="33">
        <f>10458-1284</f>
        <v>9174</v>
      </c>
      <c r="O15" s="36">
        <f t="shared" si="4"/>
        <v>9312.1237440000004</v>
      </c>
    </row>
    <row r="16" spans="1:15" ht="12.75" customHeight="1" x14ac:dyDescent="0.2">
      <c r="A16" s="29"/>
      <c r="B16" s="29" t="s">
        <v>64</v>
      </c>
      <c r="C16" s="168">
        <f>'Ist 2016 vorl'!C12</f>
        <v>80469358.480000004</v>
      </c>
      <c r="D16" s="30">
        <v>0</v>
      </c>
      <c r="E16" s="30">
        <v>0</v>
      </c>
      <c r="F16" s="31">
        <v>1.1919999999999999</v>
      </c>
      <c r="G16" s="32">
        <v>0</v>
      </c>
      <c r="H16" s="33">
        <f t="shared" ref="H16" si="6">C16+C16*D16/100+(C16+C16*D16/100)*F16/100</f>
        <v>81428553.233081609</v>
      </c>
      <c r="I16" s="34">
        <f t="shared" ref="I16" si="7">H16+H16*G16/100+(H16+H16*G16/100)*E16/100</f>
        <v>81428553.233081609</v>
      </c>
      <c r="J16" s="172">
        <f t="shared" ref="J16" si="8">ROUNDUP(I16,-2)</f>
        <v>81428600</v>
      </c>
      <c r="K16" s="35"/>
      <c r="L16" s="36"/>
      <c r="M16" s="37"/>
      <c r="N16" s="33"/>
      <c r="O16" s="36"/>
    </row>
    <row r="17" spans="1:17" ht="12.75" customHeight="1" x14ac:dyDescent="0.2">
      <c r="A17" s="29"/>
      <c r="B17" s="29" t="s">
        <v>63</v>
      </c>
      <c r="C17" s="168">
        <f>'Ist 2016 vorl'!C11</f>
        <v>620385.03</v>
      </c>
      <c r="D17" s="30">
        <v>0</v>
      </c>
      <c r="E17" s="30">
        <v>0</v>
      </c>
      <c r="F17" s="31">
        <v>1.1919999999999999</v>
      </c>
      <c r="G17" s="32">
        <v>0</v>
      </c>
      <c r="H17" s="33">
        <f t="shared" si="2"/>
        <v>627780.01955760003</v>
      </c>
      <c r="I17" s="34">
        <f t="shared" si="3"/>
        <v>627780.01955760003</v>
      </c>
      <c r="J17" s="172">
        <f t="shared" si="0"/>
        <v>627800</v>
      </c>
      <c r="K17" s="35">
        <v>0</v>
      </c>
      <c r="L17" s="36">
        <f t="shared" si="1"/>
        <v>0</v>
      </c>
      <c r="M17" s="37">
        <f t="shared" si="5"/>
        <v>0</v>
      </c>
      <c r="N17" s="33">
        <v>0</v>
      </c>
      <c r="O17" s="36">
        <f t="shared" si="4"/>
        <v>0</v>
      </c>
    </row>
    <row r="18" spans="1:17" ht="12.75" customHeight="1" x14ac:dyDescent="0.2">
      <c r="A18" s="29" t="s">
        <v>28</v>
      </c>
      <c r="B18" s="29" t="s">
        <v>18</v>
      </c>
      <c r="C18" s="168">
        <f>'Ist 2016 vorl'!C13</f>
        <v>10735628.48</v>
      </c>
      <c r="D18" s="30">
        <v>1.1000000000000001</v>
      </c>
      <c r="E18" s="30">
        <v>1.2</v>
      </c>
      <c r="F18" s="31">
        <v>1.1919999999999999</v>
      </c>
      <c r="G18" s="32">
        <v>0</v>
      </c>
      <c r="H18" s="33">
        <f t="shared" si="2"/>
        <v>10983096.740367899</v>
      </c>
      <c r="I18" s="34">
        <f t="shared" si="3"/>
        <v>11114893.901252313</v>
      </c>
      <c r="J18" s="172">
        <f t="shared" si="0"/>
        <v>11114900</v>
      </c>
      <c r="K18" s="35">
        <v>285</v>
      </c>
      <c r="L18" s="36">
        <f t="shared" si="1"/>
        <v>291.59262000000001</v>
      </c>
      <c r="M18" s="37">
        <f t="shared" si="5"/>
        <v>6.5926200000000108</v>
      </c>
      <c r="N18" s="33">
        <v>286</v>
      </c>
      <c r="O18" s="36">
        <f t="shared" si="4"/>
        <v>292.61575200000004</v>
      </c>
    </row>
    <row r="19" spans="1:17" ht="12.75" customHeight="1" x14ac:dyDescent="0.2">
      <c r="A19" s="29" t="s">
        <v>29</v>
      </c>
      <c r="B19" s="29" t="s">
        <v>18</v>
      </c>
      <c r="C19" s="168">
        <f>'Ist 2016 vorl'!C14</f>
        <v>25717960.670000002</v>
      </c>
      <c r="D19" s="30">
        <v>1.1000000000000001</v>
      </c>
      <c r="E19" s="30">
        <v>1.2</v>
      </c>
      <c r="F19" s="31">
        <v>1.1919999999999999</v>
      </c>
      <c r="G19" s="32">
        <v>0</v>
      </c>
      <c r="H19" s="33">
        <f t="shared" si="2"/>
        <v>26310788.467559453</v>
      </c>
      <c r="I19" s="34">
        <f t="shared" si="3"/>
        <v>26626517.929170165</v>
      </c>
      <c r="J19" s="172">
        <f t="shared" si="0"/>
        <v>26626600</v>
      </c>
      <c r="K19" s="35"/>
      <c r="L19" s="36"/>
      <c r="M19" s="37"/>
      <c r="N19" s="33">
        <v>553</v>
      </c>
      <c r="O19" s="36">
        <f t="shared" si="4"/>
        <v>565.79199599999993</v>
      </c>
    </row>
    <row r="20" spans="1:17" ht="12.75" customHeight="1" x14ac:dyDescent="0.2">
      <c r="A20" s="29" t="s">
        <v>30</v>
      </c>
      <c r="B20" s="29" t="s">
        <v>18</v>
      </c>
      <c r="C20" s="168">
        <f>'Ist 2016 vorl'!C15</f>
        <v>34462574.049999997</v>
      </c>
      <c r="D20" s="30">
        <v>1.1000000000000001</v>
      </c>
      <c r="E20" s="30">
        <v>1.2</v>
      </c>
      <c r="F20" s="31">
        <v>1.1919999999999999</v>
      </c>
      <c r="G20" s="32">
        <v>0</v>
      </c>
      <c r="H20" s="33">
        <f t="shared" si="2"/>
        <v>35256974.97993543</v>
      </c>
      <c r="I20" s="34">
        <f t="shared" si="3"/>
        <v>35680058.679694653</v>
      </c>
      <c r="J20" s="172">
        <f t="shared" si="0"/>
        <v>35680100</v>
      </c>
      <c r="K20" s="35">
        <v>886</v>
      </c>
      <c r="L20" s="36">
        <f t="shared" si="1"/>
        <v>906.49495200000001</v>
      </c>
      <c r="M20" s="37">
        <f t="shared" si="5"/>
        <v>20.494952000000012</v>
      </c>
      <c r="N20" s="33">
        <v>904</v>
      </c>
      <c r="O20" s="36">
        <f t="shared" si="4"/>
        <v>924.91132799999991</v>
      </c>
    </row>
    <row r="21" spans="1:17" ht="12.75" customHeight="1" x14ac:dyDescent="0.2">
      <c r="A21" s="29"/>
      <c r="B21" s="29" t="s">
        <v>31</v>
      </c>
      <c r="C21" s="168">
        <f>'Ist 2016 vorl'!C16</f>
        <v>24618.15</v>
      </c>
      <c r="D21" s="30">
        <v>0</v>
      </c>
      <c r="E21" s="30">
        <v>0</v>
      </c>
      <c r="F21" s="31">
        <v>1.1919999999999999</v>
      </c>
      <c r="G21" s="32">
        <v>0</v>
      </c>
      <c r="H21" s="33">
        <f t="shared" si="2"/>
        <v>24911.598348000003</v>
      </c>
      <c r="I21" s="34">
        <v>0</v>
      </c>
      <c r="J21" s="172">
        <f t="shared" si="0"/>
        <v>0</v>
      </c>
      <c r="K21" s="35">
        <v>0</v>
      </c>
      <c r="L21" s="36">
        <f t="shared" si="1"/>
        <v>0</v>
      </c>
      <c r="M21" s="37">
        <f t="shared" si="5"/>
        <v>0</v>
      </c>
      <c r="N21" s="33">
        <v>0</v>
      </c>
      <c r="O21" s="36">
        <f t="shared" si="4"/>
        <v>0</v>
      </c>
    </row>
    <row r="22" spans="1:17" ht="12.75" customHeight="1" x14ac:dyDescent="0.2">
      <c r="A22" s="40" t="s">
        <v>32</v>
      </c>
      <c r="B22" s="40" t="s">
        <v>33</v>
      </c>
      <c r="C22" s="168">
        <f>'Ist 2016 vorl'!C17</f>
        <v>27454773.530000001</v>
      </c>
      <c r="D22" s="30">
        <v>1.1000000000000001</v>
      </c>
      <c r="E22" s="30">
        <v>1.1000000000000001</v>
      </c>
      <c r="F22" s="31">
        <v>1.1919999999999999</v>
      </c>
      <c r="G22" s="32">
        <v>0</v>
      </c>
      <c r="H22" s="33">
        <f t="shared" si="2"/>
        <v>28087636.809212856</v>
      </c>
      <c r="I22" s="34">
        <f t="shared" si="3"/>
        <v>28396600.814114198</v>
      </c>
      <c r="J22" s="172">
        <f t="shared" si="0"/>
        <v>28396700</v>
      </c>
      <c r="K22" s="41">
        <f>926+144</f>
        <v>1070</v>
      </c>
      <c r="L22" s="36">
        <f t="shared" si="1"/>
        <v>1093.66947</v>
      </c>
      <c r="M22" s="42">
        <f t="shared" si="5"/>
        <v>23.669470000000047</v>
      </c>
      <c r="N22" s="43">
        <v>900</v>
      </c>
      <c r="O22" s="36">
        <f t="shared" si="4"/>
        <v>919.90890000000002</v>
      </c>
    </row>
    <row r="23" spans="1:17" ht="12.75" customHeight="1" x14ac:dyDescent="0.2">
      <c r="A23" s="29" t="s">
        <v>34</v>
      </c>
      <c r="B23" s="29" t="s">
        <v>18</v>
      </c>
      <c r="C23" s="168">
        <f>'Ist 2016 vorl'!C18</f>
        <v>392243551.22000003</v>
      </c>
      <c r="D23" s="30">
        <v>3.9</v>
      </c>
      <c r="E23" s="30">
        <v>4.5</v>
      </c>
      <c r="F23" s="31">
        <v>1.1919999999999999</v>
      </c>
      <c r="G23" s="32">
        <v>0</v>
      </c>
      <c r="H23" s="33">
        <f t="shared" si="2"/>
        <v>412398939.03021359</v>
      </c>
      <c r="I23" s="34">
        <f t="shared" si="3"/>
        <v>430956891.28657323</v>
      </c>
      <c r="J23" s="172">
        <f t="shared" si="0"/>
        <v>430956900</v>
      </c>
      <c r="K23" s="35">
        <v>11123</v>
      </c>
      <c r="L23" s="36">
        <f t="shared" si="1"/>
        <v>12076.852865000001</v>
      </c>
      <c r="M23" s="37">
        <f t="shared" si="5"/>
        <v>953.85286500000075</v>
      </c>
      <c r="N23" s="33">
        <v>11494</v>
      </c>
      <c r="O23" s="36">
        <f t="shared" si="4"/>
        <v>12479.66797</v>
      </c>
    </row>
    <row r="24" spans="1:17" ht="12.75" customHeight="1" x14ac:dyDescent="0.2">
      <c r="A24" s="29" t="s">
        <v>35</v>
      </c>
      <c r="B24" s="29" t="s">
        <v>18</v>
      </c>
      <c r="C24" s="168">
        <f>'Ist 2016 vorl'!C19</f>
        <v>10952994.25</v>
      </c>
      <c r="D24" s="30">
        <v>1.1000000000000001</v>
      </c>
      <c r="E24" s="30">
        <v>1.2</v>
      </c>
      <c r="F24" s="31">
        <v>1.1919999999999999</v>
      </c>
      <c r="G24" s="32">
        <v>0</v>
      </c>
      <c r="H24" s="33">
        <f t="shared" si="2"/>
        <v>11205473.03481606</v>
      </c>
      <c r="I24" s="34">
        <f t="shared" si="3"/>
        <v>11339938.711233852</v>
      </c>
      <c r="J24" s="172">
        <f t="shared" si="0"/>
        <v>11340000</v>
      </c>
      <c r="K24" s="35">
        <v>246</v>
      </c>
      <c r="L24" s="36">
        <f t="shared" si="1"/>
        <v>251.690472</v>
      </c>
      <c r="M24" s="37">
        <f t="shared" si="5"/>
        <v>5.6904719999999998</v>
      </c>
      <c r="N24" s="33">
        <v>244</v>
      </c>
      <c r="O24" s="36">
        <f t="shared" si="4"/>
        <v>249.64420799999999</v>
      </c>
    </row>
    <row r="25" spans="1:17" ht="12.75" customHeight="1" x14ac:dyDescent="0.2">
      <c r="A25" s="29" t="s">
        <v>36</v>
      </c>
      <c r="B25" s="29" t="s">
        <v>18</v>
      </c>
      <c r="C25" s="168">
        <f>'Ist 2016 vorl'!C20</f>
        <v>31792631.399999999</v>
      </c>
      <c r="D25" s="30">
        <v>1.1000000000000001</v>
      </c>
      <c r="E25" s="30">
        <v>1.2</v>
      </c>
      <c r="F25" s="31">
        <v>1.1919999999999999</v>
      </c>
      <c r="G25" s="32">
        <v>0</v>
      </c>
      <c r="H25" s="33">
        <f t="shared" si="2"/>
        <v>32525487.161517166</v>
      </c>
      <c r="I25" s="34">
        <f t="shared" si="3"/>
        <v>32915793.007455371</v>
      </c>
      <c r="J25" s="172">
        <f t="shared" si="0"/>
        <v>32915800</v>
      </c>
      <c r="K25" s="35">
        <f>548+812</f>
        <v>1360</v>
      </c>
      <c r="L25" s="36">
        <f t="shared" si="1"/>
        <v>1391.4595200000001</v>
      </c>
      <c r="M25" s="37">
        <f t="shared" si="5"/>
        <v>31.459520000000111</v>
      </c>
      <c r="N25" s="33">
        <v>812</v>
      </c>
      <c r="O25" s="36">
        <f t="shared" si="4"/>
        <v>830.78318400000001</v>
      </c>
    </row>
    <row r="26" spans="1:17" ht="12.75" customHeight="1" x14ac:dyDescent="0.2">
      <c r="A26" s="29" t="s">
        <v>37</v>
      </c>
      <c r="B26" s="29" t="s">
        <v>38</v>
      </c>
      <c r="C26" s="168">
        <f>'Ist 2016 vorl'!C21</f>
        <v>102733.69</v>
      </c>
      <c r="D26" s="30">
        <v>0</v>
      </c>
      <c r="E26" s="30">
        <v>0</v>
      </c>
      <c r="F26" s="31">
        <v>1.1919999999999999</v>
      </c>
      <c r="G26" s="32">
        <v>0</v>
      </c>
      <c r="H26" s="33">
        <f t="shared" si="2"/>
        <v>103958.27558480001</v>
      </c>
      <c r="I26" s="34">
        <f t="shared" si="3"/>
        <v>103958.27558480001</v>
      </c>
      <c r="J26" s="172">
        <f t="shared" si="0"/>
        <v>104000</v>
      </c>
      <c r="K26" s="35">
        <v>7</v>
      </c>
      <c r="L26" s="36">
        <f t="shared" si="1"/>
        <v>7</v>
      </c>
      <c r="M26" s="37"/>
      <c r="N26" s="33">
        <v>6</v>
      </c>
      <c r="O26" s="36">
        <f t="shared" si="4"/>
        <v>6</v>
      </c>
    </row>
    <row r="27" spans="1:17" ht="12.75" customHeight="1" x14ac:dyDescent="0.2">
      <c r="A27" s="40" t="s">
        <v>39</v>
      </c>
      <c r="B27" s="40" t="s">
        <v>33</v>
      </c>
      <c r="C27" s="168">
        <f>'Ist 2016 vorl'!C22</f>
        <v>1585698.09</v>
      </c>
      <c r="D27" s="44">
        <v>1.1000000000000001</v>
      </c>
      <c r="E27" s="44">
        <v>1.2</v>
      </c>
      <c r="F27" s="31">
        <v>1.1919999999999999</v>
      </c>
      <c r="G27" s="32">
        <v>0</v>
      </c>
      <c r="H27" s="33">
        <f t="shared" si="2"/>
        <v>1622250.2069563607</v>
      </c>
      <c r="I27" s="34">
        <f t="shared" si="3"/>
        <v>1641717.2094398371</v>
      </c>
      <c r="J27" s="172">
        <f t="shared" si="0"/>
        <v>1641800</v>
      </c>
      <c r="K27" s="41">
        <v>0</v>
      </c>
      <c r="L27" s="36">
        <v>7</v>
      </c>
      <c r="M27" s="42">
        <f>L27-K27</f>
        <v>7</v>
      </c>
      <c r="N27" s="43">
        <v>4</v>
      </c>
      <c r="O27" s="36">
        <v>16</v>
      </c>
    </row>
    <row r="28" spans="1:17" ht="12.75" customHeight="1" x14ac:dyDescent="0.2">
      <c r="A28" s="40" t="s">
        <v>103</v>
      </c>
      <c r="B28" s="40" t="s">
        <v>18</v>
      </c>
      <c r="C28" s="168">
        <f>'Ist 2016 vorl'!C23</f>
        <v>30442.67</v>
      </c>
      <c r="D28" s="180"/>
      <c r="E28" s="180"/>
      <c r="F28" s="181"/>
      <c r="G28" s="181"/>
      <c r="H28" s="182"/>
      <c r="I28" s="34"/>
      <c r="J28" s="172">
        <v>33200</v>
      </c>
      <c r="K28" s="41"/>
      <c r="L28" s="36"/>
      <c r="M28" s="42"/>
      <c r="N28" s="43"/>
      <c r="O28" s="36"/>
    </row>
    <row r="29" spans="1:17" ht="12.75" customHeight="1" x14ac:dyDescent="0.2">
      <c r="A29" s="29" t="s">
        <v>40</v>
      </c>
      <c r="B29" s="29" t="s">
        <v>41</v>
      </c>
      <c r="C29" s="168">
        <f>'Ist 2016 vorl'!C24</f>
        <v>1817885.11</v>
      </c>
      <c r="D29" s="45"/>
      <c r="E29" s="45"/>
      <c r="F29" s="45"/>
      <c r="G29" s="45"/>
      <c r="H29" s="46">
        <v>2600000</v>
      </c>
      <c r="I29" s="47">
        <v>2600000</v>
      </c>
      <c r="J29" s="172">
        <f>I29</f>
        <v>2600000</v>
      </c>
      <c r="K29" s="38">
        <v>35</v>
      </c>
      <c r="L29" s="36">
        <v>35</v>
      </c>
      <c r="M29" s="37">
        <f>L29-K29</f>
        <v>0</v>
      </c>
      <c r="N29" s="39">
        <v>34</v>
      </c>
      <c r="O29" s="36">
        <v>34</v>
      </c>
    </row>
    <row r="30" spans="1:17" ht="12.75" customHeight="1" thickBot="1" x14ac:dyDescent="0.25">
      <c r="A30" s="48"/>
      <c r="B30" s="49" t="s">
        <v>18</v>
      </c>
      <c r="C30" s="169">
        <f>'Ist 2016 vorl'!C25</f>
        <v>948119.7</v>
      </c>
      <c r="D30" s="50"/>
      <c r="E30" s="50"/>
      <c r="F30" s="50"/>
      <c r="G30" s="50"/>
      <c r="H30" s="51">
        <v>1000000</v>
      </c>
      <c r="I30" s="52">
        <v>1000000</v>
      </c>
      <c r="J30" s="173">
        <f>I30</f>
        <v>1000000</v>
      </c>
      <c r="K30" s="53">
        <v>17</v>
      </c>
      <c r="L30" s="36">
        <v>17</v>
      </c>
      <c r="M30" s="54">
        <f>L30-K30</f>
        <v>0</v>
      </c>
      <c r="N30" s="55">
        <v>16</v>
      </c>
      <c r="O30" s="36">
        <v>16</v>
      </c>
    </row>
    <row r="31" spans="1:17" s="8" customFormat="1" ht="13.5" customHeight="1" thickBot="1" x14ac:dyDescent="0.25">
      <c r="A31" s="56" t="s">
        <v>42</v>
      </c>
      <c r="B31" s="57"/>
      <c r="C31" s="170">
        <f>SUM(C7:C30)</f>
        <v>6847616035.3799982</v>
      </c>
      <c r="D31" s="58"/>
      <c r="E31" s="58"/>
      <c r="F31" s="58"/>
      <c r="G31" s="58"/>
      <c r="H31" s="59">
        <f>SUM(H7:H30)</f>
        <v>7139039499.8710432</v>
      </c>
      <c r="I31" s="60">
        <f>SUM(I7:I30)</f>
        <v>7332624282.2267017</v>
      </c>
      <c r="J31" s="174">
        <f>SUM(J7:J30)</f>
        <v>7332658500</v>
      </c>
      <c r="K31" s="61">
        <f>SUM(K7:K30)</f>
        <v>164007</v>
      </c>
      <c r="L31" s="62">
        <f>SUM(L7:L30)</f>
        <v>173760.597305</v>
      </c>
      <c r="M31" s="63">
        <f>L31-K31</f>
        <v>9753.597305000003</v>
      </c>
      <c r="N31" s="64">
        <f>SUM(N7:N30)</f>
        <v>167129</v>
      </c>
      <c r="O31" s="62">
        <f>SUM(O7:O30)</f>
        <v>177083.82321400006</v>
      </c>
      <c r="Q31" s="153"/>
    </row>
    <row r="32" spans="1:17" s="8" customFormat="1" ht="6" customHeight="1" x14ac:dyDescent="0.2">
      <c r="A32" s="146"/>
      <c r="B32" s="146"/>
      <c r="C32" s="147"/>
      <c r="D32" s="148"/>
      <c r="E32" s="148"/>
      <c r="F32" s="148"/>
      <c r="G32" s="148"/>
      <c r="H32" s="149"/>
      <c r="I32" s="147"/>
      <c r="J32" s="152"/>
      <c r="K32" s="150"/>
      <c r="L32" s="151"/>
      <c r="M32" s="65"/>
      <c r="N32" s="149"/>
      <c r="O32" s="151"/>
    </row>
    <row r="33" spans="1:1" ht="12.75" customHeight="1" x14ac:dyDescent="0.2">
      <c r="A33" s="66" t="s">
        <v>100</v>
      </c>
    </row>
    <row r="34" spans="1:1" x14ac:dyDescent="0.2">
      <c r="A34" t="s">
        <v>101</v>
      </c>
    </row>
  </sheetData>
  <mergeCells count="12">
    <mergeCell ref="D5:E5"/>
    <mergeCell ref="F5:G5"/>
    <mergeCell ref="K5:L5"/>
    <mergeCell ref="N5:O5"/>
    <mergeCell ref="D3:E3"/>
    <mergeCell ref="F3:G3"/>
    <mergeCell ref="K3:L3"/>
    <mergeCell ref="N3:O3"/>
    <mergeCell ref="D4:E4"/>
    <mergeCell ref="F4:G4"/>
    <mergeCell ref="K4:L4"/>
    <mergeCell ref="N4:O4"/>
  </mergeCells>
  <pageMargins left="0.70866141732283472" right="0.70866141732283472" top="0.78740157480314965" bottom="0.78740157480314965" header="0.31496062992125984" footer="0.31496062992125984"/>
  <pageSetup paperSize="9" scale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36"/>
  <sheetViews>
    <sheetView tabSelected="1" workbookViewId="0">
      <pane xSplit="2" topLeftCell="C1" activePane="topRight" state="frozenSplit"/>
      <selection activeCell="A34" sqref="A34"/>
      <selection pane="topRight" activeCell="AN16" sqref="AN16"/>
    </sheetView>
  </sheetViews>
  <sheetFormatPr baseColWidth="10" defaultRowHeight="12.75" x14ac:dyDescent="0.2"/>
  <cols>
    <col min="1" max="1" width="8.5703125" style="70" customWidth="1"/>
    <col min="2" max="2" width="7.7109375" style="70" customWidth="1"/>
    <col min="3" max="3" width="15.42578125" style="70" hidden="1" customWidth="1"/>
    <col min="4" max="4" width="17.28515625" style="70" hidden="1" customWidth="1"/>
    <col min="5" max="6" width="18.28515625" style="70" hidden="1" customWidth="1"/>
    <col min="7" max="7" width="12.5703125" style="70" hidden="1" customWidth="1"/>
    <col min="8" max="8" width="11.85546875" style="70" hidden="1" customWidth="1"/>
    <col min="9" max="9" width="14.28515625" style="70" hidden="1" customWidth="1"/>
    <col min="10" max="10" width="14.7109375" style="70" customWidth="1"/>
    <col min="11" max="11" width="10.7109375" style="70" customWidth="1"/>
    <col min="12" max="12" width="11.5703125" style="70" hidden="1" customWidth="1"/>
    <col min="13" max="13" width="14.85546875" style="70" hidden="1" customWidth="1"/>
    <col min="14" max="14" width="14.7109375" style="142" customWidth="1"/>
    <col min="15" max="15" width="10.7109375" style="70" customWidth="1"/>
    <col min="16" max="16" width="12.140625" style="70" hidden="1" customWidth="1"/>
    <col min="17" max="17" width="14.85546875" style="70" hidden="1" customWidth="1"/>
    <col min="18" max="18" width="14.7109375" style="70" customWidth="1"/>
    <col min="19" max="19" width="10.7109375" style="70" customWidth="1"/>
    <col min="20" max="20" width="12.140625" style="70" hidden="1" customWidth="1"/>
    <col min="21" max="21" width="13" style="70" hidden="1" customWidth="1"/>
    <col min="22" max="22" width="14.7109375" style="70" customWidth="1"/>
    <col min="23" max="23" width="10.42578125" style="70" hidden="1" customWidth="1"/>
    <col min="24" max="24" width="0" style="70" hidden="1" customWidth="1"/>
    <col min="25" max="26" width="12.42578125" style="70" hidden="1" customWidth="1"/>
    <col min="27" max="27" width="10.42578125" style="70" hidden="1" customWidth="1"/>
    <col min="28" max="28" width="0" style="70" hidden="1" customWidth="1"/>
    <col min="29" max="30" width="12.42578125" style="70" hidden="1" customWidth="1"/>
    <col min="31" max="256" width="11.42578125" style="70"/>
    <col min="257" max="257" width="8" style="70" customWidth="1"/>
    <col min="258" max="258" width="6.85546875" style="70" customWidth="1"/>
    <col min="259" max="265" width="0" style="70" hidden="1" customWidth="1"/>
    <col min="266" max="266" width="13" style="70" customWidth="1"/>
    <col min="267" max="267" width="11.28515625" style="70" customWidth="1"/>
    <col min="268" max="268" width="11.5703125" style="70" customWidth="1"/>
    <col min="269" max="269" width="0" style="70" hidden="1" customWidth="1"/>
    <col min="270" max="270" width="12.5703125" style="70" customWidth="1"/>
    <col min="271" max="271" width="11.7109375" style="70" customWidth="1"/>
    <col min="272" max="272" width="12.140625" style="70" customWidth="1"/>
    <col min="273" max="273" width="0" style="70" hidden="1" customWidth="1"/>
    <col min="274" max="274" width="13" style="70" customWidth="1"/>
    <col min="275" max="275" width="11.7109375" style="70" customWidth="1"/>
    <col min="276" max="276" width="12.140625" style="70" customWidth="1"/>
    <col min="277" max="277" width="0" style="70" hidden="1" customWidth="1"/>
    <col min="278" max="278" width="12.7109375" style="70" customWidth="1"/>
    <col min="279" max="512" width="11.42578125" style="70"/>
    <col min="513" max="513" width="8" style="70" customWidth="1"/>
    <col min="514" max="514" width="6.85546875" style="70" customWidth="1"/>
    <col min="515" max="521" width="0" style="70" hidden="1" customWidth="1"/>
    <col min="522" max="522" width="13" style="70" customWidth="1"/>
    <col min="523" max="523" width="11.28515625" style="70" customWidth="1"/>
    <col min="524" max="524" width="11.5703125" style="70" customWidth="1"/>
    <col min="525" max="525" width="0" style="70" hidden="1" customWidth="1"/>
    <col min="526" max="526" width="12.5703125" style="70" customWidth="1"/>
    <col min="527" max="527" width="11.7109375" style="70" customWidth="1"/>
    <col min="528" max="528" width="12.140625" style="70" customWidth="1"/>
    <col min="529" max="529" width="0" style="70" hidden="1" customWidth="1"/>
    <col min="530" max="530" width="13" style="70" customWidth="1"/>
    <col min="531" max="531" width="11.7109375" style="70" customWidth="1"/>
    <col min="532" max="532" width="12.140625" style="70" customWidth="1"/>
    <col min="533" max="533" width="0" style="70" hidden="1" customWidth="1"/>
    <col min="534" max="534" width="12.7109375" style="70" customWidth="1"/>
    <col min="535" max="768" width="11.42578125" style="70"/>
    <col min="769" max="769" width="8" style="70" customWidth="1"/>
    <col min="770" max="770" width="6.85546875" style="70" customWidth="1"/>
    <col min="771" max="777" width="0" style="70" hidden="1" customWidth="1"/>
    <col min="778" max="778" width="13" style="70" customWidth="1"/>
    <col min="779" max="779" width="11.28515625" style="70" customWidth="1"/>
    <col min="780" max="780" width="11.5703125" style="70" customWidth="1"/>
    <col min="781" max="781" width="0" style="70" hidden="1" customWidth="1"/>
    <col min="782" max="782" width="12.5703125" style="70" customWidth="1"/>
    <col min="783" max="783" width="11.7109375" style="70" customWidth="1"/>
    <col min="784" max="784" width="12.140625" style="70" customWidth="1"/>
    <col min="785" max="785" width="0" style="70" hidden="1" customWidth="1"/>
    <col min="786" max="786" width="13" style="70" customWidth="1"/>
    <col min="787" max="787" width="11.7109375" style="70" customWidth="1"/>
    <col min="788" max="788" width="12.140625" style="70" customWidth="1"/>
    <col min="789" max="789" width="0" style="70" hidden="1" customWidth="1"/>
    <col min="790" max="790" width="12.7109375" style="70" customWidth="1"/>
    <col min="791" max="1024" width="11.42578125" style="70"/>
    <col min="1025" max="1025" width="8" style="70" customWidth="1"/>
    <col min="1026" max="1026" width="6.85546875" style="70" customWidth="1"/>
    <col min="1027" max="1033" width="0" style="70" hidden="1" customWidth="1"/>
    <col min="1034" max="1034" width="13" style="70" customWidth="1"/>
    <col min="1035" max="1035" width="11.28515625" style="70" customWidth="1"/>
    <col min="1036" max="1036" width="11.5703125" style="70" customWidth="1"/>
    <col min="1037" max="1037" width="0" style="70" hidden="1" customWidth="1"/>
    <col min="1038" max="1038" width="12.5703125" style="70" customWidth="1"/>
    <col min="1039" max="1039" width="11.7109375" style="70" customWidth="1"/>
    <col min="1040" max="1040" width="12.140625" style="70" customWidth="1"/>
    <col min="1041" max="1041" width="0" style="70" hidden="1" customWidth="1"/>
    <col min="1042" max="1042" width="13" style="70" customWidth="1"/>
    <col min="1043" max="1043" width="11.7109375" style="70" customWidth="1"/>
    <col min="1044" max="1044" width="12.140625" style="70" customWidth="1"/>
    <col min="1045" max="1045" width="0" style="70" hidden="1" customWidth="1"/>
    <col min="1046" max="1046" width="12.7109375" style="70" customWidth="1"/>
    <col min="1047" max="1280" width="11.42578125" style="70"/>
    <col min="1281" max="1281" width="8" style="70" customWidth="1"/>
    <col min="1282" max="1282" width="6.85546875" style="70" customWidth="1"/>
    <col min="1283" max="1289" width="0" style="70" hidden="1" customWidth="1"/>
    <col min="1290" max="1290" width="13" style="70" customWidth="1"/>
    <col min="1291" max="1291" width="11.28515625" style="70" customWidth="1"/>
    <col min="1292" max="1292" width="11.5703125" style="70" customWidth="1"/>
    <col min="1293" max="1293" width="0" style="70" hidden="1" customWidth="1"/>
    <col min="1294" max="1294" width="12.5703125" style="70" customWidth="1"/>
    <col min="1295" max="1295" width="11.7109375" style="70" customWidth="1"/>
    <col min="1296" max="1296" width="12.140625" style="70" customWidth="1"/>
    <col min="1297" max="1297" width="0" style="70" hidden="1" customWidth="1"/>
    <col min="1298" max="1298" width="13" style="70" customWidth="1"/>
    <col min="1299" max="1299" width="11.7109375" style="70" customWidth="1"/>
    <col min="1300" max="1300" width="12.140625" style="70" customWidth="1"/>
    <col min="1301" max="1301" width="0" style="70" hidden="1" customWidth="1"/>
    <col min="1302" max="1302" width="12.7109375" style="70" customWidth="1"/>
    <col min="1303" max="1536" width="11.42578125" style="70"/>
    <col min="1537" max="1537" width="8" style="70" customWidth="1"/>
    <col min="1538" max="1538" width="6.85546875" style="70" customWidth="1"/>
    <col min="1539" max="1545" width="0" style="70" hidden="1" customWidth="1"/>
    <col min="1546" max="1546" width="13" style="70" customWidth="1"/>
    <col min="1547" max="1547" width="11.28515625" style="70" customWidth="1"/>
    <col min="1548" max="1548" width="11.5703125" style="70" customWidth="1"/>
    <col min="1549" max="1549" width="0" style="70" hidden="1" customWidth="1"/>
    <col min="1550" max="1550" width="12.5703125" style="70" customWidth="1"/>
    <col min="1551" max="1551" width="11.7109375" style="70" customWidth="1"/>
    <col min="1552" max="1552" width="12.140625" style="70" customWidth="1"/>
    <col min="1553" max="1553" width="0" style="70" hidden="1" customWidth="1"/>
    <col min="1554" max="1554" width="13" style="70" customWidth="1"/>
    <col min="1555" max="1555" width="11.7109375" style="70" customWidth="1"/>
    <col min="1556" max="1556" width="12.140625" style="70" customWidth="1"/>
    <col min="1557" max="1557" width="0" style="70" hidden="1" customWidth="1"/>
    <col min="1558" max="1558" width="12.7109375" style="70" customWidth="1"/>
    <col min="1559" max="1792" width="11.42578125" style="70"/>
    <col min="1793" max="1793" width="8" style="70" customWidth="1"/>
    <col min="1794" max="1794" width="6.85546875" style="70" customWidth="1"/>
    <col min="1795" max="1801" width="0" style="70" hidden="1" customWidth="1"/>
    <col min="1802" max="1802" width="13" style="70" customWidth="1"/>
    <col min="1803" max="1803" width="11.28515625" style="70" customWidth="1"/>
    <col min="1804" max="1804" width="11.5703125" style="70" customWidth="1"/>
    <col min="1805" max="1805" width="0" style="70" hidden="1" customWidth="1"/>
    <col min="1806" max="1806" width="12.5703125" style="70" customWidth="1"/>
    <col min="1807" max="1807" width="11.7109375" style="70" customWidth="1"/>
    <col min="1808" max="1808" width="12.140625" style="70" customWidth="1"/>
    <col min="1809" max="1809" width="0" style="70" hidden="1" customWidth="1"/>
    <col min="1810" max="1810" width="13" style="70" customWidth="1"/>
    <col min="1811" max="1811" width="11.7109375" style="70" customWidth="1"/>
    <col min="1812" max="1812" width="12.140625" style="70" customWidth="1"/>
    <col min="1813" max="1813" width="0" style="70" hidden="1" customWidth="1"/>
    <col min="1814" max="1814" width="12.7109375" style="70" customWidth="1"/>
    <col min="1815" max="2048" width="11.42578125" style="70"/>
    <col min="2049" max="2049" width="8" style="70" customWidth="1"/>
    <col min="2050" max="2050" width="6.85546875" style="70" customWidth="1"/>
    <col min="2051" max="2057" width="0" style="70" hidden="1" customWidth="1"/>
    <col min="2058" max="2058" width="13" style="70" customWidth="1"/>
    <col min="2059" max="2059" width="11.28515625" style="70" customWidth="1"/>
    <col min="2060" max="2060" width="11.5703125" style="70" customWidth="1"/>
    <col min="2061" max="2061" width="0" style="70" hidden="1" customWidth="1"/>
    <col min="2062" max="2062" width="12.5703125" style="70" customWidth="1"/>
    <col min="2063" max="2063" width="11.7109375" style="70" customWidth="1"/>
    <col min="2064" max="2064" width="12.140625" style="70" customWidth="1"/>
    <col min="2065" max="2065" width="0" style="70" hidden="1" customWidth="1"/>
    <col min="2066" max="2066" width="13" style="70" customWidth="1"/>
    <col min="2067" max="2067" width="11.7109375" style="70" customWidth="1"/>
    <col min="2068" max="2068" width="12.140625" style="70" customWidth="1"/>
    <col min="2069" max="2069" width="0" style="70" hidden="1" customWidth="1"/>
    <col min="2070" max="2070" width="12.7109375" style="70" customWidth="1"/>
    <col min="2071" max="2304" width="11.42578125" style="70"/>
    <col min="2305" max="2305" width="8" style="70" customWidth="1"/>
    <col min="2306" max="2306" width="6.85546875" style="70" customWidth="1"/>
    <col min="2307" max="2313" width="0" style="70" hidden="1" customWidth="1"/>
    <col min="2314" max="2314" width="13" style="70" customWidth="1"/>
    <col min="2315" max="2315" width="11.28515625" style="70" customWidth="1"/>
    <col min="2316" max="2316" width="11.5703125" style="70" customWidth="1"/>
    <col min="2317" max="2317" width="0" style="70" hidden="1" customWidth="1"/>
    <col min="2318" max="2318" width="12.5703125" style="70" customWidth="1"/>
    <col min="2319" max="2319" width="11.7109375" style="70" customWidth="1"/>
    <col min="2320" max="2320" width="12.140625" style="70" customWidth="1"/>
    <col min="2321" max="2321" width="0" style="70" hidden="1" customWidth="1"/>
    <col min="2322" max="2322" width="13" style="70" customWidth="1"/>
    <col min="2323" max="2323" width="11.7109375" style="70" customWidth="1"/>
    <col min="2324" max="2324" width="12.140625" style="70" customWidth="1"/>
    <col min="2325" max="2325" width="0" style="70" hidden="1" customWidth="1"/>
    <col min="2326" max="2326" width="12.7109375" style="70" customWidth="1"/>
    <col min="2327" max="2560" width="11.42578125" style="70"/>
    <col min="2561" max="2561" width="8" style="70" customWidth="1"/>
    <col min="2562" max="2562" width="6.85546875" style="70" customWidth="1"/>
    <col min="2563" max="2569" width="0" style="70" hidden="1" customWidth="1"/>
    <col min="2570" max="2570" width="13" style="70" customWidth="1"/>
    <col min="2571" max="2571" width="11.28515625" style="70" customWidth="1"/>
    <col min="2572" max="2572" width="11.5703125" style="70" customWidth="1"/>
    <col min="2573" max="2573" width="0" style="70" hidden="1" customWidth="1"/>
    <col min="2574" max="2574" width="12.5703125" style="70" customWidth="1"/>
    <col min="2575" max="2575" width="11.7109375" style="70" customWidth="1"/>
    <col min="2576" max="2576" width="12.140625" style="70" customWidth="1"/>
    <col min="2577" max="2577" width="0" style="70" hidden="1" customWidth="1"/>
    <col min="2578" max="2578" width="13" style="70" customWidth="1"/>
    <col min="2579" max="2579" width="11.7109375" style="70" customWidth="1"/>
    <col min="2580" max="2580" width="12.140625" style="70" customWidth="1"/>
    <col min="2581" max="2581" width="0" style="70" hidden="1" customWidth="1"/>
    <col min="2582" max="2582" width="12.7109375" style="70" customWidth="1"/>
    <col min="2583" max="2816" width="11.42578125" style="70"/>
    <col min="2817" max="2817" width="8" style="70" customWidth="1"/>
    <col min="2818" max="2818" width="6.85546875" style="70" customWidth="1"/>
    <col min="2819" max="2825" width="0" style="70" hidden="1" customWidth="1"/>
    <col min="2826" max="2826" width="13" style="70" customWidth="1"/>
    <col min="2827" max="2827" width="11.28515625" style="70" customWidth="1"/>
    <col min="2828" max="2828" width="11.5703125" style="70" customWidth="1"/>
    <col min="2829" max="2829" width="0" style="70" hidden="1" customWidth="1"/>
    <col min="2830" max="2830" width="12.5703125" style="70" customWidth="1"/>
    <col min="2831" max="2831" width="11.7109375" style="70" customWidth="1"/>
    <col min="2832" max="2832" width="12.140625" style="70" customWidth="1"/>
    <col min="2833" max="2833" width="0" style="70" hidden="1" customWidth="1"/>
    <col min="2834" max="2834" width="13" style="70" customWidth="1"/>
    <col min="2835" max="2835" width="11.7109375" style="70" customWidth="1"/>
    <col min="2836" max="2836" width="12.140625" style="70" customWidth="1"/>
    <col min="2837" max="2837" width="0" style="70" hidden="1" customWidth="1"/>
    <col min="2838" max="2838" width="12.7109375" style="70" customWidth="1"/>
    <col min="2839" max="3072" width="11.42578125" style="70"/>
    <col min="3073" max="3073" width="8" style="70" customWidth="1"/>
    <col min="3074" max="3074" width="6.85546875" style="70" customWidth="1"/>
    <col min="3075" max="3081" width="0" style="70" hidden="1" customWidth="1"/>
    <col min="3082" max="3082" width="13" style="70" customWidth="1"/>
    <col min="3083" max="3083" width="11.28515625" style="70" customWidth="1"/>
    <col min="3084" max="3084" width="11.5703125" style="70" customWidth="1"/>
    <col min="3085" max="3085" width="0" style="70" hidden="1" customWidth="1"/>
    <col min="3086" max="3086" width="12.5703125" style="70" customWidth="1"/>
    <col min="3087" max="3087" width="11.7109375" style="70" customWidth="1"/>
    <col min="3088" max="3088" width="12.140625" style="70" customWidth="1"/>
    <col min="3089" max="3089" width="0" style="70" hidden="1" customWidth="1"/>
    <col min="3090" max="3090" width="13" style="70" customWidth="1"/>
    <col min="3091" max="3091" width="11.7109375" style="70" customWidth="1"/>
    <col min="3092" max="3092" width="12.140625" style="70" customWidth="1"/>
    <col min="3093" max="3093" width="0" style="70" hidden="1" customWidth="1"/>
    <col min="3094" max="3094" width="12.7109375" style="70" customWidth="1"/>
    <col min="3095" max="3328" width="11.42578125" style="70"/>
    <col min="3329" max="3329" width="8" style="70" customWidth="1"/>
    <col min="3330" max="3330" width="6.85546875" style="70" customWidth="1"/>
    <col min="3331" max="3337" width="0" style="70" hidden="1" customWidth="1"/>
    <col min="3338" max="3338" width="13" style="70" customWidth="1"/>
    <col min="3339" max="3339" width="11.28515625" style="70" customWidth="1"/>
    <col min="3340" max="3340" width="11.5703125" style="70" customWidth="1"/>
    <col min="3341" max="3341" width="0" style="70" hidden="1" customWidth="1"/>
    <col min="3342" max="3342" width="12.5703125" style="70" customWidth="1"/>
    <col min="3343" max="3343" width="11.7109375" style="70" customWidth="1"/>
    <col min="3344" max="3344" width="12.140625" style="70" customWidth="1"/>
    <col min="3345" max="3345" width="0" style="70" hidden="1" customWidth="1"/>
    <col min="3346" max="3346" width="13" style="70" customWidth="1"/>
    <col min="3347" max="3347" width="11.7109375" style="70" customWidth="1"/>
    <col min="3348" max="3348" width="12.140625" style="70" customWidth="1"/>
    <col min="3349" max="3349" width="0" style="70" hidden="1" customWidth="1"/>
    <col min="3350" max="3350" width="12.7109375" style="70" customWidth="1"/>
    <col min="3351" max="3584" width="11.42578125" style="70"/>
    <col min="3585" max="3585" width="8" style="70" customWidth="1"/>
    <col min="3586" max="3586" width="6.85546875" style="70" customWidth="1"/>
    <col min="3587" max="3593" width="0" style="70" hidden="1" customWidth="1"/>
    <col min="3594" max="3594" width="13" style="70" customWidth="1"/>
    <col min="3595" max="3595" width="11.28515625" style="70" customWidth="1"/>
    <col min="3596" max="3596" width="11.5703125" style="70" customWidth="1"/>
    <col min="3597" max="3597" width="0" style="70" hidden="1" customWidth="1"/>
    <col min="3598" max="3598" width="12.5703125" style="70" customWidth="1"/>
    <col min="3599" max="3599" width="11.7109375" style="70" customWidth="1"/>
    <col min="3600" max="3600" width="12.140625" style="70" customWidth="1"/>
    <col min="3601" max="3601" width="0" style="70" hidden="1" customWidth="1"/>
    <col min="3602" max="3602" width="13" style="70" customWidth="1"/>
    <col min="3603" max="3603" width="11.7109375" style="70" customWidth="1"/>
    <col min="3604" max="3604" width="12.140625" style="70" customWidth="1"/>
    <col min="3605" max="3605" width="0" style="70" hidden="1" customWidth="1"/>
    <col min="3606" max="3606" width="12.7109375" style="70" customWidth="1"/>
    <col min="3607" max="3840" width="11.42578125" style="70"/>
    <col min="3841" max="3841" width="8" style="70" customWidth="1"/>
    <col min="3842" max="3842" width="6.85546875" style="70" customWidth="1"/>
    <col min="3843" max="3849" width="0" style="70" hidden="1" customWidth="1"/>
    <col min="3850" max="3850" width="13" style="70" customWidth="1"/>
    <col min="3851" max="3851" width="11.28515625" style="70" customWidth="1"/>
    <col min="3852" max="3852" width="11.5703125" style="70" customWidth="1"/>
    <col min="3853" max="3853" width="0" style="70" hidden="1" customWidth="1"/>
    <col min="3854" max="3854" width="12.5703125" style="70" customWidth="1"/>
    <col min="3855" max="3855" width="11.7109375" style="70" customWidth="1"/>
    <col min="3856" max="3856" width="12.140625" style="70" customWidth="1"/>
    <col min="3857" max="3857" width="0" style="70" hidden="1" customWidth="1"/>
    <col min="3858" max="3858" width="13" style="70" customWidth="1"/>
    <col min="3859" max="3859" width="11.7109375" style="70" customWidth="1"/>
    <col min="3860" max="3860" width="12.140625" style="70" customWidth="1"/>
    <col min="3861" max="3861" width="0" style="70" hidden="1" customWidth="1"/>
    <col min="3862" max="3862" width="12.7109375" style="70" customWidth="1"/>
    <col min="3863" max="4096" width="11.42578125" style="70"/>
    <col min="4097" max="4097" width="8" style="70" customWidth="1"/>
    <col min="4098" max="4098" width="6.85546875" style="70" customWidth="1"/>
    <col min="4099" max="4105" width="0" style="70" hidden="1" customWidth="1"/>
    <col min="4106" max="4106" width="13" style="70" customWidth="1"/>
    <col min="4107" max="4107" width="11.28515625" style="70" customWidth="1"/>
    <col min="4108" max="4108" width="11.5703125" style="70" customWidth="1"/>
    <col min="4109" max="4109" width="0" style="70" hidden="1" customWidth="1"/>
    <col min="4110" max="4110" width="12.5703125" style="70" customWidth="1"/>
    <col min="4111" max="4111" width="11.7109375" style="70" customWidth="1"/>
    <col min="4112" max="4112" width="12.140625" style="70" customWidth="1"/>
    <col min="4113" max="4113" width="0" style="70" hidden="1" customWidth="1"/>
    <col min="4114" max="4114" width="13" style="70" customWidth="1"/>
    <col min="4115" max="4115" width="11.7109375" style="70" customWidth="1"/>
    <col min="4116" max="4116" width="12.140625" style="70" customWidth="1"/>
    <col min="4117" max="4117" width="0" style="70" hidden="1" customWidth="1"/>
    <col min="4118" max="4118" width="12.7109375" style="70" customWidth="1"/>
    <col min="4119" max="4352" width="11.42578125" style="70"/>
    <col min="4353" max="4353" width="8" style="70" customWidth="1"/>
    <col min="4354" max="4354" width="6.85546875" style="70" customWidth="1"/>
    <col min="4355" max="4361" width="0" style="70" hidden="1" customWidth="1"/>
    <col min="4362" max="4362" width="13" style="70" customWidth="1"/>
    <col min="4363" max="4363" width="11.28515625" style="70" customWidth="1"/>
    <col min="4364" max="4364" width="11.5703125" style="70" customWidth="1"/>
    <col min="4365" max="4365" width="0" style="70" hidden="1" customWidth="1"/>
    <col min="4366" max="4366" width="12.5703125" style="70" customWidth="1"/>
    <col min="4367" max="4367" width="11.7109375" style="70" customWidth="1"/>
    <col min="4368" max="4368" width="12.140625" style="70" customWidth="1"/>
    <col min="4369" max="4369" width="0" style="70" hidden="1" customWidth="1"/>
    <col min="4370" max="4370" width="13" style="70" customWidth="1"/>
    <col min="4371" max="4371" width="11.7109375" style="70" customWidth="1"/>
    <col min="4372" max="4372" width="12.140625" style="70" customWidth="1"/>
    <col min="4373" max="4373" width="0" style="70" hidden="1" customWidth="1"/>
    <col min="4374" max="4374" width="12.7109375" style="70" customWidth="1"/>
    <col min="4375" max="4608" width="11.42578125" style="70"/>
    <col min="4609" max="4609" width="8" style="70" customWidth="1"/>
    <col min="4610" max="4610" width="6.85546875" style="70" customWidth="1"/>
    <col min="4611" max="4617" width="0" style="70" hidden="1" customWidth="1"/>
    <col min="4618" max="4618" width="13" style="70" customWidth="1"/>
    <col min="4619" max="4619" width="11.28515625" style="70" customWidth="1"/>
    <col min="4620" max="4620" width="11.5703125" style="70" customWidth="1"/>
    <col min="4621" max="4621" width="0" style="70" hidden="1" customWidth="1"/>
    <col min="4622" max="4622" width="12.5703125" style="70" customWidth="1"/>
    <col min="4623" max="4623" width="11.7109375" style="70" customWidth="1"/>
    <col min="4624" max="4624" width="12.140625" style="70" customWidth="1"/>
    <col min="4625" max="4625" width="0" style="70" hidden="1" customWidth="1"/>
    <col min="4626" max="4626" width="13" style="70" customWidth="1"/>
    <col min="4627" max="4627" width="11.7109375" style="70" customWidth="1"/>
    <col min="4628" max="4628" width="12.140625" style="70" customWidth="1"/>
    <col min="4629" max="4629" width="0" style="70" hidden="1" customWidth="1"/>
    <col min="4630" max="4630" width="12.7109375" style="70" customWidth="1"/>
    <col min="4631" max="4864" width="11.42578125" style="70"/>
    <col min="4865" max="4865" width="8" style="70" customWidth="1"/>
    <col min="4866" max="4866" width="6.85546875" style="70" customWidth="1"/>
    <col min="4867" max="4873" width="0" style="70" hidden="1" customWidth="1"/>
    <col min="4874" max="4874" width="13" style="70" customWidth="1"/>
    <col min="4875" max="4875" width="11.28515625" style="70" customWidth="1"/>
    <col min="4876" max="4876" width="11.5703125" style="70" customWidth="1"/>
    <col min="4877" max="4877" width="0" style="70" hidden="1" customWidth="1"/>
    <col min="4878" max="4878" width="12.5703125" style="70" customWidth="1"/>
    <col min="4879" max="4879" width="11.7109375" style="70" customWidth="1"/>
    <col min="4880" max="4880" width="12.140625" style="70" customWidth="1"/>
    <col min="4881" max="4881" width="0" style="70" hidden="1" customWidth="1"/>
    <col min="4882" max="4882" width="13" style="70" customWidth="1"/>
    <col min="4883" max="4883" width="11.7109375" style="70" customWidth="1"/>
    <col min="4884" max="4884" width="12.140625" style="70" customWidth="1"/>
    <col min="4885" max="4885" width="0" style="70" hidden="1" customWidth="1"/>
    <col min="4886" max="4886" width="12.7109375" style="70" customWidth="1"/>
    <col min="4887" max="5120" width="11.42578125" style="70"/>
    <col min="5121" max="5121" width="8" style="70" customWidth="1"/>
    <col min="5122" max="5122" width="6.85546875" style="70" customWidth="1"/>
    <col min="5123" max="5129" width="0" style="70" hidden="1" customWidth="1"/>
    <col min="5130" max="5130" width="13" style="70" customWidth="1"/>
    <col min="5131" max="5131" width="11.28515625" style="70" customWidth="1"/>
    <col min="5132" max="5132" width="11.5703125" style="70" customWidth="1"/>
    <col min="5133" max="5133" width="0" style="70" hidden="1" customWidth="1"/>
    <col min="5134" max="5134" width="12.5703125" style="70" customWidth="1"/>
    <col min="5135" max="5135" width="11.7109375" style="70" customWidth="1"/>
    <col min="5136" max="5136" width="12.140625" style="70" customWidth="1"/>
    <col min="5137" max="5137" width="0" style="70" hidden="1" customWidth="1"/>
    <col min="5138" max="5138" width="13" style="70" customWidth="1"/>
    <col min="5139" max="5139" width="11.7109375" style="70" customWidth="1"/>
    <col min="5140" max="5140" width="12.140625" style="70" customWidth="1"/>
    <col min="5141" max="5141" width="0" style="70" hidden="1" customWidth="1"/>
    <col min="5142" max="5142" width="12.7109375" style="70" customWidth="1"/>
    <col min="5143" max="5376" width="11.42578125" style="70"/>
    <col min="5377" max="5377" width="8" style="70" customWidth="1"/>
    <col min="5378" max="5378" width="6.85546875" style="70" customWidth="1"/>
    <col min="5379" max="5385" width="0" style="70" hidden="1" customWidth="1"/>
    <col min="5386" max="5386" width="13" style="70" customWidth="1"/>
    <col min="5387" max="5387" width="11.28515625" style="70" customWidth="1"/>
    <col min="5388" max="5388" width="11.5703125" style="70" customWidth="1"/>
    <col min="5389" max="5389" width="0" style="70" hidden="1" customWidth="1"/>
    <col min="5390" max="5390" width="12.5703125" style="70" customWidth="1"/>
    <col min="5391" max="5391" width="11.7109375" style="70" customWidth="1"/>
    <col min="5392" max="5392" width="12.140625" style="70" customWidth="1"/>
    <col min="5393" max="5393" width="0" style="70" hidden="1" customWidth="1"/>
    <col min="5394" max="5394" width="13" style="70" customWidth="1"/>
    <col min="5395" max="5395" width="11.7109375" style="70" customWidth="1"/>
    <col min="5396" max="5396" width="12.140625" style="70" customWidth="1"/>
    <col min="5397" max="5397" width="0" style="70" hidden="1" customWidth="1"/>
    <col min="5398" max="5398" width="12.7109375" style="70" customWidth="1"/>
    <col min="5399" max="5632" width="11.42578125" style="70"/>
    <col min="5633" max="5633" width="8" style="70" customWidth="1"/>
    <col min="5634" max="5634" width="6.85546875" style="70" customWidth="1"/>
    <col min="5635" max="5641" width="0" style="70" hidden="1" customWidth="1"/>
    <col min="5642" max="5642" width="13" style="70" customWidth="1"/>
    <col min="5643" max="5643" width="11.28515625" style="70" customWidth="1"/>
    <col min="5644" max="5644" width="11.5703125" style="70" customWidth="1"/>
    <col min="5645" max="5645" width="0" style="70" hidden="1" customWidth="1"/>
    <col min="5646" max="5646" width="12.5703125" style="70" customWidth="1"/>
    <col min="5647" max="5647" width="11.7109375" style="70" customWidth="1"/>
    <col min="5648" max="5648" width="12.140625" style="70" customWidth="1"/>
    <col min="5649" max="5649" width="0" style="70" hidden="1" customWidth="1"/>
    <col min="5650" max="5650" width="13" style="70" customWidth="1"/>
    <col min="5651" max="5651" width="11.7109375" style="70" customWidth="1"/>
    <col min="5652" max="5652" width="12.140625" style="70" customWidth="1"/>
    <col min="5653" max="5653" width="0" style="70" hidden="1" customWidth="1"/>
    <col min="5654" max="5654" width="12.7109375" style="70" customWidth="1"/>
    <col min="5655" max="5888" width="11.42578125" style="70"/>
    <col min="5889" max="5889" width="8" style="70" customWidth="1"/>
    <col min="5890" max="5890" width="6.85546875" style="70" customWidth="1"/>
    <col min="5891" max="5897" width="0" style="70" hidden="1" customWidth="1"/>
    <col min="5898" max="5898" width="13" style="70" customWidth="1"/>
    <col min="5899" max="5899" width="11.28515625" style="70" customWidth="1"/>
    <col min="5900" max="5900" width="11.5703125" style="70" customWidth="1"/>
    <col min="5901" max="5901" width="0" style="70" hidden="1" customWidth="1"/>
    <col min="5902" max="5902" width="12.5703125" style="70" customWidth="1"/>
    <col min="5903" max="5903" width="11.7109375" style="70" customWidth="1"/>
    <col min="5904" max="5904" width="12.140625" style="70" customWidth="1"/>
    <col min="5905" max="5905" width="0" style="70" hidden="1" customWidth="1"/>
    <col min="5906" max="5906" width="13" style="70" customWidth="1"/>
    <col min="5907" max="5907" width="11.7109375" style="70" customWidth="1"/>
    <col min="5908" max="5908" width="12.140625" style="70" customWidth="1"/>
    <col min="5909" max="5909" width="0" style="70" hidden="1" customWidth="1"/>
    <col min="5910" max="5910" width="12.7109375" style="70" customWidth="1"/>
    <col min="5911" max="6144" width="11.42578125" style="70"/>
    <col min="6145" max="6145" width="8" style="70" customWidth="1"/>
    <col min="6146" max="6146" width="6.85546875" style="70" customWidth="1"/>
    <col min="6147" max="6153" width="0" style="70" hidden="1" customWidth="1"/>
    <col min="6154" max="6154" width="13" style="70" customWidth="1"/>
    <col min="6155" max="6155" width="11.28515625" style="70" customWidth="1"/>
    <col min="6156" max="6156" width="11.5703125" style="70" customWidth="1"/>
    <col min="6157" max="6157" width="0" style="70" hidden="1" customWidth="1"/>
    <col min="6158" max="6158" width="12.5703125" style="70" customWidth="1"/>
    <col min="6159" max="6159" width="11.7109375" style="70" customWidth="1"/>
    <col min="6160" max="6160" width="12.140625" style="70" customWidth="1"/>
    <col min="6161" max="6161" width="0" style="70" hidden="1" customWidth="1"/>
    <col min="6162" max="6162" width="13" style="70" customWidth="1"/>
    <col min="6163" max="6163" width="11.7109375" style="70" customWidth="1"/>
    <col min="6164" max="6164" width="12.140625" style="70" customWidth="1"/>
    <col min="6165" max="6165" width="0" style="70" hidden="1" customWidth="1"/>
    <col min="6166" max="6166" width="12.7109375" style="70" customWidth="1"/>
    <col min="6167" max="6400" width="11.42578125" style="70"/>
    <col min="6401" max="6401" width="8" style="70" customWidth="1"/>
    <col min="6402" max="6402" width="6.85546875" style="70" customWidth="1"/>
    <col min="6403" max="6409" width="0" style="70" hidden="1" customWidth="1"/>
    <col min="6410" max="6410" width="13" style="70" customWidth="1"/>
    <col min="6411" max="6411" width="11.28515625" style="70" customWidth="1"/>
    <col min="6412" max="6412" width="11.5703125" style="70" customWidth="1"/>
    <col min="6413" max="6413" width="0" style="70" hidden="1" customWidth="1"/>
    <col min="6414" max="6414" width="12.5703125" style="70" customWidth="1"/>
    <col min="6415" max="6415" width="11.7109375" style="70" customWidth="1"/>
    <col min="6416" max="6416" width="12.140625" style="70" customWidth="1"/>
    <col min="6417" max="6417" width="0" style="70" hidden="1" customWidth="1"/>
    <col min="6418" max="6418" width="13" style="70" customWidth="1"/>
    <col min="6419" max="6419" width="11.7109375" style="70" customWidth="1"/>
    <col min="6420" max="6420" width="12.140625" style="70" customWidth="1"/>
    <col min="6421" max="6421" width="0" style="70" hidden="1" customWidth="1"/>
    <col min="6422" max="6422" width="12.7109375" style="70" customWidth="1"/>
    <col min="6423" max="6656" width="11.42578125" style="70"/>
    <col min="6657" max="6657" width="8" style="70" customWidth="1"/>
    <col min="6658" max="6658" width="6.85546875" style="70" customWidth="1"/>
    <col min="6659" max="6665" width="0" style="70" hidden="1" customWidth="1"/>
    <col min="6666" max="6666" width="13" style="70" customWidth="1"/>
    <col min="6667" max="6667" width="11.28515625" style="70" customWidth="1"/>
    <col min="6668" max="6668" width="11.5703125" style="70" customWidth="1"/>
    <col min="6669" max="6669" width="0" style="70" hidden="1" customWidth="1"/>
    <col min="6670" max="6670" width="12.5703125" style="70" customWidth="1"/>
    <col min="6671" max="6671" width="11.7109375" style="70" customWidth="1"/>
    <col min="6672" max="6672" width="12.140625" style="70" customWidth="1"/>
    <col min="6673" max="6673" width="0" style="70" hidden="1" customWidth="1"/>
    <col min="6674" max="6674" width="13" style="70" customWidth="1"/>
    <col min="6675" max="6675" width="11.7109375" style="70" customWidth="1"/>
    <col min="6676" max="6676" width="12.140625" style="70" customWidth="1"/>
    <col min="6677" max="6677" width="0" style="70" hidden="1" customWidth="1"/>
    <col min="6678" max="6678" width="12.7109375" style="70" customWidth="1"/>
    <col min="6679" max="6912" width="11.42578125" style="70"/>
    <col min="6913" max="6913" width="8" style="70" customWidth="1"/>
    <col min="6914" max="6914" width="6.85546875" style="70" customWidth="1"/>
    <col min="6915" max="6921" width="0" style="70" hidden="1" customWidth="1"/>
    <col min="6922" max="6922" width="13" style="70" customWidth="1"/>
    <col min="6923" max="6923" width="11.28515625" style="70" customWidth="1"/>
    <col min="6924" max="6924" width="11.5703125" style="70" customWidth="1"/>
    <col min="6925" max="6925" width="0" style="70" hidden="1" customWidth="1"/>
    <col min="6926" max="6926" width="12.5703125" style="70" customWidth="1"/>
    <col min="6927" max="6927" width="11.7109375" style="70" customWidth="1"/>
    <col min="6928" max="6928" width="12.140625" style="70" customWidth="1"/>
    <col min="6929" max="6929" width="0" style="70" hidden="1" customWidth="1"/>
    <col min="6930" max="6930" width="13" style="70" customWidth="1"/>
    <col min="6931" max="6931" width="11.7109375" style="70" customWidth="1"/>
    <col min="6932" max="6932" width="12.140625" style="70" customWidth="1"/>
    <col min="6933" max="6933" width="0" style="70" hidden="1" customWidth="1"/>
    <col min="6934" max="6934" width="12.7109375" style="70" customWidth="1"/>
    <col min="6935" max="7168" width="11.42578125" style="70"/>
    <col min="7169" max="7169" width="8" style="70" customWidth="1"/>
    <col min="7170" max="7170" width="6.85546875" style="70" customWidth="1"/>
    <col min="7171" max="7177" width="0" style="70" hidden="1" customWidth="1"/>
    <col min="7178" max="7178" width="13" style="70" customWidth="1"/>
    <col min="7179" max="7179" width="11.28515625" style="70" customWidth="1"/>
    <col min="7180" max="7180" width="11.5703125" style="70" customWidth="1"/>
    <col min="7181" max="7181" width="0" style="70" hidden="1" customWidth="1"/>
    <col min="7182" max="7182" width="12.5703125" style="70" customWidth="1"/>
    <col min="7183" max="7183" width="11.7109375" style="70" customWidth="1"/>
    <col min="7184" max="7184" width="12.140625" style="70" customWidth="1"/>
    <col min="7185" max="7185" width="0" style="70" hidden="1" customWidth="1"/>
    <col min="7186" max="7186" width="13" style="70" customWidth="1"/>
    <col min="7187" max="7187" width="11.7109375" style="70" customWidth="1"/>
    <col min="7188" max="7188" width="12.140625" style="70" customWidth="1"/>
    <col min="7189" max="7189" width="0" style="70" hidden="1" customWidth="1"/>
    <col min="7190" max="7190" width="12.7109375" style="70" customWidth="1"/>
    <col min="7191" max="7424" width="11.42578125" style="70"/>
    <col min="7425" max="7425" width="8" style="70" customWidth="1"/>
    <col min="7426" max="7426" width="6.85546875" style="70" customWidth="1"/>
    <col min="7427" max="7433" width="0" style="70" hidden="1" customWidth="1"/>
    <col min="7434" max="7434" width="13" style="70" customWidth="1"/>
    <col min="7435" max="7435" width="11.28515625" style="70" customWidth="1"/>
    <col min="7436" max="7436" width="11.5703125" style="70" customWidth="1"/>
    <col min="7437" max="7437" width="0" style="70" hidden="1" customWidth="1"/>
    <col min="7438" max="7438" width="12.5703125" style="70" customWidth="1"/>
    <col min="7439" max="7439" width="11.7109375" style="70" customWidth="1"/>
    <col min="7440" max="7440" width="12.140625" style="70" customWidth="1"/>
    <col min="7441" max="7441" width="0" style="70" hidden="1" customWidth="1"/>
    <col min="7442" max="7442" width="13" style="70" customWidth="1"/>
    <col min="7443" max="7443" width="11.7109375" style="70" customWidth="1"/>
    <col min="7444" max="7444" width="12.140625" style="70" customWidth="1"/>
    <col min="7445" max="7445" width="0" style="70" hidden="1" customWidth="1"/>
    <col min="7446" max="7446" width="12.7109375" style="70" customWidth="1"/>
    <col min="7447" max="7680" width="11.42578125" style="70"/>
    <col min="7681" max="7681" width="8" style="70" customWidth="1"/>
    <col min="7682" max="7682" width="6.85546875" style="70" customWidth="1"/>
    <col min="7683" max="7689" width="0" style="70" hidden="1" customWidth="1"/>
    <col min="7690" max="7690" width="13" style="70" customWidth="1"/>
    <col min="7691" max="7691" width="11.28515625" style="70" customWidth="1"/>
    <col min="7692" max="7692" width="11.5703125" style="70" customWidth="1"/>
    <col min="7693" max="7693" width="0" style="70" hidden="1" customWidth="1"/>
    <col min="7694" max="7694" width="12.5703125" style="70" customWidth="1"/>
    <col min="7695" max="7695" width="11.7109375" style="70" customWidth="1"/>
    <col min="7696" max="7696" width="12.140625" style="70" customWidth="1"/>
    <col min="7697" max="7697" width="0" style="70" hidden="1" customWidth="1"/>
    <col min="7698" max="7698" width="13" style="70" customWidth="1"/>
    <col min="7699" max="7699" width="11.7109375" style="70" customWidth="1"/>
    <col min="7700" max="7700" width="12.140625" style="70" customWidth="1"/>
    <col min="7701" max="7701" width="0" style="70" hidden="1" customWidth="1"/>
    <col min="7702" max="7702" width="12.7109375" style="70" customWidth="1"/>
    <col min="7703" max="7936" width="11.42578125" style="70"/>
    <col min="7937" max="7937" width="8" style="70" customWidth="1"/>
    <col min="7938" max="7938" width="6.85546875" style="70" customWidth="1"/>
    <col min="7939" max="7945" width="0" style="70" hidden="1" customWidth="1"/>
    <col min="7946" max="7946" width="13" style="70" customWidth="1"/>
    <col min="7947" max="7947" width="11.28515625" style="70" customWidth="1"/>
    <col min="7948" max="7948" width="11.5703125" style="70" customWidth="1"/>
    <col min="7949" max="7949" width="0" style="70" hidden="1" customWidth="1"/>
    <col min="7950" max="7950" width="12.5703125" style="70" customWidth="1"/>
    <col min="7951" max="7951" width="11.7109375" style="70" customWidth="1"/>
    <col min="7952" max="7952" width="12.140625" style="70" customWidth="1"/>
    <col min="7953" max="7953" width="0" style="70" hidden="1" customWidth="1"/>
    <col min="7954" max="7954" width="13" style="70" customWidth="1"/>
    <col min="7955" max="7955" width="11.7109375" style="70" customWidth="1"/>
    <col min="7956" max="7956" width="12.140625" style="70" customWidth="1"/>
    <col min="7957" max="7957" width="0" style="70" hidden="1" customWidth="1"/>
    <col min="7958" max="7958" width="12.7109375" style="70" customWidth="1"/>
    <col min="7959" max="8192" width="11.42578125" style="70"/>
    <col min="8193" max="8193" width="8" style="70" customWidth="1"/>
    <col min="8194" max="8194" width="6.85546875" style="70" customWidth="1"/>
    <col min="8195" max="8201" width="0" style="70" hidden="1" customWidth="1"/>
    <col min="8202" max="8202" width="13" style="70" customWidth="1"/>
    <col min="8203" max="8203" width="11.28515625" style="70" customWidth="1"/>
    <col min="8204" max="8204" width="11.5703125" style="70" customWidth="1"/>
    <col min="8205" max="8205" width="0" style="70" hidden="1" customWidth="1"/>
    <col min="8206" max="8206" width="12.5703125" style="70" customWidth="1"/>
    <col min="8207" max="8207" width="11.7109375" style="70" customWidth="1"/>
    <col min="8208" max="8208" width="12.140625" style="70" customWidth="1"/>
    <col min="8209" max="8209" width="0" style="70" hidden="1" customWidth="1"/>
    <col min="8210" max="8210" width="13" style="70" customWidth="1"/>
    <col min="8211" max="8211" width="11.7109375" style="70" customWidth="1"/>
    <col min="8212" max="8212" width="12.140625" style="70" customWidth="1"/>
    <col min="8213" max="8213" width="0" style="70" hidden="1" customWidth="1"/>
    <col min="8214" max="8214" width="12.7109375" style="70" customWidth="1"/>
    <col min="8215" max="8448" width="11.42578125" style="70"/>
    <col min="8449" max="8449" width="8" style="70" customWidth="1"/>
    <col min="8450" max="8450" width="6.85546875" style="70" customWidth="1"/>
    <col min="8451" max="8457" width="0" style="70" hidden="1" customWidth="1"/>
    <col min="8458" max="8458" width="13" style="70" customWidth="1"/>
    <col min="8459" max="8459" width="11.28515625" style="70" customWidth="1"/>
    <col min="8460" max="8460" width="11.5703125" style="70" customWidth="1"/>
    <col min="8461" max="8461" width="0" style="70" hidden="1" customWidth="1"/>
    <col min="8462" max="8462" width="12.5703125" style="70" customWidth="1"/>
    <col min="8463" max="8463" width="11.7109375" style="70" customWidth="1"/>
    <col min="8464" max="8464" width="12.140625" style="70" customWidth="1"/>
    <col min="8465" max="8465" width="0" style="70" hidden="1" customWidth="1"/>
    <col min="8466" max="8466" width="13" style="70" customWidth="1"/>
    <col min="8467" max="8467" width="11.7109375" style="70" customWidth="1"/>
    <col min="8468" max="8468" width="12.140625" style="70" customWidth="1"/>
    <col min="8469" max="8469" width="0" style="70" hidden="1" customWidth="1"/>
    <col min="8470" max="8470" width="12.7109375" style="70" customWidth="1"/>
    <col min="8471" max="8704" width="11.42578125" style="70"/>
    <col min="8705" max="8705" width="8" style="70" customWidth="1"/>
    <col min="8706" max="8706" width="6.85546875" style="70" customWidth="1"/>
    <col min="8707" max="8713" width="0" style="70" hidden="1" customWidth="1"/>
    <col min="8714" max="8714" width="13" style="70" customWidth="1"/>
    <col min="8715" max="8715" width="11.28515625" style="70" customWidth="1"/>
    <col min="8716" max="8716" width="11.5703125" style="70" customWidth="1"/>
    <col min="8717" max="8717" width="0" style="70" hidden="1" customWidth="1"/>
    <col min="8718" max="8718" width="12.5703125" style="70" customWidth="1"/>
    <col min="8719" max="8719" width="11.7109375" style="70" customWidth="1"/>
    <col min="8720" max="8720" width="12.140625" style="70" customWidth="1"/>
    <col min="8721" max="8721" width="0" style="70" hidden="1" customWidth="1"/>
    <col min="8722" max="8722" width="13" style="70" customWidth="1"/>
    <col min="8723" max="8723" width="11.7109375" style="70" customWidth="1"/>
    <col min="8724" max="8724" width="12.140625" style="70" customWidth="1"/>
    <col min="8725" max="8725" width="0" style="70" hidden="1" customWidth="1"/>
    <col min="8726" max="8726" width="12.7109375" style="70" customWidth="1"/>
    <col min="8727" max="8960" width="11.42578125" style="70"/>
    <col min="8961" max="8961" width="8" style="70" customWidth="1"/>
    <col min="8962" max="8962" width="6.85546875" style="70" customWidth="1"/>
    <col min="8963" max="8969" width="0" style="70" hidden="1" customWidth="1"/>
    <col min="8970" max="8970" width="13" style="70" customWidth="1"/>
    <col min="8971" max="8971" width="11.28515625" style="70" customWidth="1"/>
    <col min="8972" max="8972" width="11.5703125" style="70" customWidth="1"/>
    <col min="8973" max="8973" width="0" style="70" hidden="1" customWidth="1"/>
    <col min="8974" max="8974" width="12.5703125" style="70" customWidth="1"/>
    <col min="8975" max="8975" width="11.7109375" style="70" customWidth="1"/>
    <col min="8976" max="8976" width="12.140625" style="70" customWidth="1"/>
    <col min="8977" max="8977" width="0" style="70" hidden="1" customWidth="1"/>
    <col min="8978" max="8978" width="13" style="70" customWidth="1"/>
    <col min="8979" max="8979" width="11.7109375" style="70" customWidth="1"/>
    <col min="8980" max="8980" width="12.140625" style="70" customWidth="1"/>
    <col min="8981" max="8981" width="0" style="70" hidden="1" customWidth="1"/>
    <col min="8982" max="8982" width="12.7109375" style="70" customWidth="1"/>
    <col min="8983" max="9216" width="11.42578125" style="70"/>
    <col min="9217" max="9217" width="8" style="70" customWidth="1"/>
    <col min="9218" max="9218" width="6.85546875" style="70" customWidth="1"/>
    <col min="9219" max="9225" width="0" style="70" hidden="1" customWidth="1"/>
    <col min="9226" max="9226" width="13" style="70" customWidth="1"/>
    <col min="9227" max="9227" width="11.28515625" style="70" customWidth="1"/>
    <col min="9228" max="9228" width="11.5703125" style="70" customWidth="1"/>
    <col min="9229" max="9229" width="0" style="70" hidden="1" customWidth="1"/>
    <col min="9230" max="9230" width="12.5703125" style="70" customWidth="1"/>
    <col min="9231" max="9231" width="11.7109375" style="70" customWidth="1"/>
    <col min="9232" max="9232" width="12.140625" style="70" customWidth="1"/>
    <col min="9233" max="9233" width="0" style="70" hidden="1" customWidth="1"/>
    <col min="9234" max="9234" width="13" style="70" customWidth="1"/>
    <col min="9235" max="9235" width="11.7109375" style="70" customWidth="1"/>
    <col min="9236" max="9236" width="12.140625" style="70" customWidth="1"/>
    <col min="9237" max="9237" width="0" style="70" hidden="1" customWidth="1"/>
    <col min="9238" max="9238" width="12.7109375" style="70" customWidth="1"/>
    <col min="9239" max="9472" width="11.42578125" style="70"/>
    <col min="9473" max="9473" width="8" style="70" customWidth="1"/>
    <col min="9474" max="9474" width="6.85546875" style="70" customWidth="1"/>
    <col min="9475" max="9481" width="0" style="70" hidden="1" customWidth="1"/>
    <col min="9482" max="9482" width="13" style="70" customWidth="1"/>
    <col min="9483" max="9483" width="11.28515625" style="70" customWidth="1"/>
    <col min="9484" max="9484" width="11.5703125" style="70" customWidth="1"/>
    <col min="9485" max="9485" width="0" style="70" hidden="1" customWidth="1"/>
    <col min="9486" max="9486" width="12.5703125" style="70" customWidth="1"/>
    <col min="9487" max="9487" width="11.7109375" style="70" customWidth="1"/>
    <col min="9488" max="9488" width="12.140625" style="70" customWidth="1"/>
    <col min="9489" max="9489" width="0" style="70" hidden="1" customWidth="1"/>
    <col min="9490" max="9490" width="13" style="70" customWidth="1"/>
    <col min="9491" max="9491" width="11.7109375" style="70" customWidth="1"/>
    <col min="9492" max="9492" width="12.140625" style="70" customWidth="1"/>
    <col min="9493" max="9493" width="0" style="70" hidden="1" customWidth="1"/>
    <col min="9494" max="9494" width="12.7109375" style="70" customWidth="1"/>
    <col min="9495" max="9728" width="11.42578125" style="70"/>
    <col min="9729" max="9729" width="8" style="70" customWidth="1"/>
    <col min="9730" max="9730" width="6.85546875" style="70" customWidth="1"/>
    <col min="9731" max="9737" width="0" style="70" hidden="1" customWidth="1"/>
    <col min="9738" max="9738" width="13" style="70" customWidth="1"/>
    <col min="9739" max="9739" width="11.28515625" style="70" customWidth="1"/>
    <col min="9740" max="9740" width="11.5703125" style="70" customWidth="1"/>
    <col min="9741" max="9741" width="0" style="70" hidden="1" customWidth="1"/>
    <col min="9742" max="9742" width="12.5703125" style="70" customWidth="1"/>
    <col min="9743" max="9743" width="11.7109375" style="70" customWidth="1"/>
    <col min="9744" max="9744" width="12.140625" style="70" customWidth="1"/>
    <col min="9745" max="9745" width="0" style="70" hidden="1" customWidth="1"/>
    <col min="9746" max="9746" width="13" style="70" customWidth="1"/>
    <col min="9747" max="9747" width="11.7109375" style="70" customWidth="1"/>
    <col min="9748" max="9748" width="12.140625" style="70" customWidth="1"/>
    <col min="9749" max="9749" width="0" style="70" hidden="1" customWidth="1"/>
    <col min="9750" max="9750" width="12.7109375" style="70" customWidth="1"/>
    <col min="9751" max="9984" width="11.42578125" style="70"/>
    <col min="9985" max="9985" width="8" style="70" customWidth="1"/>
    <col min="9986" max="9986" width="6.85546875" style="70" customWidth="1"/>
    <col min="9987" max="9993" width="0" style="70" hidden="1" customWidth="1"/>
    <col min="9994" max="9994" width="13" style="70" customWidth="1"/>
    <col min="9995" max="9995" width="11.28515625" style="70" customWidth="1"/>
    <col min="9996" max="9996" width="11.5703125" style="70" customWidth="1"/>
    <col min="9997" max="9997" width="0" style="70" hidden="1" customWidth="1"/>
    <col min="9998" max="9998" width="12.5703125" style="70" customWidth="1"/>
    <col min="9999" max="9999" width="11.7109375" style="70" customWidth="1"/>
    <col min="10000" max="10000" width="12.140625" style="70" customWidth="1"/>
    <col min="10001" max="10001" width="0" style="70" hidden="1" customWidth="1"/>
    <col min="10002" max="10002" width="13" style="70" customWidth="1"/>
    <col min="10003" max="10003" width="11.7109375" style="70" customWidth="1"/>
    <col min="10004" max="10004" width="12.140625" style="70" customWidth="1"/>
    <col min="10005" max="10005" width="0" style="70" hidden="1" customWidth="1"/>
    <col min="10006" max="10006" width="12.7109375" style="70" customWidth="1"/>
    <col min="10007" max="10240" width="11.42578125" style="70"/>
    <col min="10241" max="10241" width="8" style="70" customWidth="1"/>
    <col min="10242" max="10242" width="6.85546875" style="70" customWidth="1"/>
    <col min="10243" max="10249" width="0" style="70" hidden="1" customWidth="1"/>
    <col min="10250" max="10250" width="13" style="70" customWidth="1"/>
    <col min="10251" max="10251" width="11.28515625" style="70" customWidth="1"/>
    <col min="10252" max="10252" width="11.5703125" style="70" customWidth="1"/>
    <col min="10253" max="10253" width="0" style="70" hidden="1" customWidth="1"/>
    <col min="10254" max="10254" width="12.5703125" style="70" customWidth="1"/>
    <col min="10255" max="10255" width="11.7109375" style="70" customWidth="1"/>
    <col min="10256" max="10256" width="12.140625" style="70" customWidth="1"/>
    <col min="10257" max="10257" width="0" style="70" hidden="1" customWidth="1"/>
    <col min="10258" max="10258" width="13" style="70" customWidth="1"/>
    <col min="10259" max="10259" width="11.7109375" style="70" customWidth="1"/>
    <col min="10260" max="10260" width="12.140625" style="70" customWidth="1"/>
    <col min="10261" max="10261" width="0" style="70" hidden="1" customWidth="1"/>
    <col min="10262" max="10262" width="12.7109375" style="70" customWidth="1"/>
    <col min="10263" max="10496" width="11.42578125" style="70"/>
    <col min="10497" max="10497" width="8" style="70" customWidth="1"/>
    <col min="10498" max="10498" width="6.85546875" style="70" customWidth="1"/>
    <col min="10499" max="10505" width="0" style="70" hidden="1" customWidth="1"/>
    <col min="10506" max="10506" width="13" style="70" customWidth="1"/>
    <col min="10507" max="10507" width="11.28515625" style="70" customWidth="1"/>
    <col min="10508" max="10508" width="11.5703125" style="70" customWidth="1"/>
    <col min="10509" max="10509" width="0" style="70" hidden="1" customWidth="1"/>
    <col min="10510" max="10510" width="12.5703125" style="70" customWidth="1"/>
    <col min="10511" max="10511" width="11.7109375" style="70" customWidth="1"/>
    <col min="10512" max="10512" width="12.140625" style="70" customWidth="1"/>
    <col min="10513" max="10513" width="0" style="70" hidden="1" customWidth="1"/>
    <col min="10514" max="10514" width="13" style="70" customWidth="1"/>
    <col min="10515" max="10515" width="11.7109375" style="70" customWidth="1"/>
    <col min="10516" max="10516" width="12.140625" style="70" customWidth="1"/>
    <col min="10517" max="10517" width="0" style="70" hidden="1" customWidth="1"/>
    <col min="10518" max="10518" width="12.7109375" style="70" customWidth="1"/>
    <col min="10519" max="10752" width="11.42578125" style="70"/>
    <col min="10753" max="10753" width="8" style="70" customWidth="1"/>
    <col min="10754" max="10754" width="6.85546875" style="70" customWidth="1"/>
    <col min="10755" max="10761" width="0" style="70" hidden="1" customWidth="1"/>
    <col min="10762" max="10762" width="13" style="70" customWidth="1"/>
    <col min="10763" max="10763" width="11.28515625" style="70" customWidth="1"/>
    <col min="10764" max="10764" width="11.5703125" style="70" customWidth="1"/>
    <col min="10765" max="10765" width="0" style="70" hidden="1" customWidth="1"/>
    <col min="10766" max="10766" width="12.5703125" style="70" customWidth="1"/>
    <col min="10767" max="10767" width="11.7109375" style="70" customWidth="1"/>
    <col min="10768" max="10768" width="12.140625" style="70" customWidth="1"/>
    <col min="10769" max="10769" width="0" style="70" hidden="1" customWidth="1"/>
    <col min="10770" max="10770" width="13" style="70" customWidth="1"/>
    <col min="10771" max="10771" width="11.7109375" style="70" customWidth="1"/>
    <col min="10772" max="10772" width="12.140625" style="70" customWidth="1"/>
    <col min="10773" max="10773" width="0" style="70" hidden="1" customWidth="1"/>
    <col min="10774" max="10774" width="12.7109375" style="70" customWidth="1"/>
    <col min="10775" max="11008" width="11.42578125" style="70"/>
    <col min="11009" max="11009" width="8" style="70" customWidth="1"/>
    <col min="11010" max="11010" width="6.85546875" style="70" customWidth="1"/>
    <col min="11011" max="11017" width="0" style="70" hidden="1" customWidth="1"/>
    <col min="11018" max="11018" width="13" style="70" customWidth="1"/>
    <col min="11019" max="11019" width="11.28515625" style="70" customWidth="1"/>
    <col min="11020" max="11020" width="11.5703125" style="70" customWidth="1"/>
    <col min="11021" max="11021" width="0" style="70" hidden="1" customWidth="1"/>
    <col min="11022" max="11022" width="12.5703125" style="70" customWidth="1"/>
    <col min="11023" max="11023" width="11.7109375" style="70" customWidth="1"/>
    <col min="11024" max="11024" width="12.140625" style="70" customWidth="1"/>
    <col min="11025" max="11025" width="0" style="70" hidden="1" customWidth="1"/>
    <col min="11026" max="11026" width="13" style="70" customWidth="1"/>
    <col min="11027" max="11027" width="11.7109375" style="70" customWidth="1"/>
    <col min="11028" max="11028" width="12.140625" style="70" customWidth="1"/>
    <col min="11029" max="11029" width="0" style="70" hidden="1" customWidth="1"/>
    <col min="11030" max="11030" width="12.7109375" style="70" customWidth="1"/>
    <col min="11031" max="11264" width="11.42578125" style="70"/>
    <col min="11265" max="11265" width="8" style="70" customWidth="1"/>
    <col min="11266" max="11266" width="6.85546875" style="70" customWidth="1"/>
    <col min="11267" max="11273" width="0" style="70" hidden="1" customWidth="1"/>
    <col min="11274" max="11274" width="13" style="70" customWidth="1"/>
    <col min="11275" max="11275" width="11.28515625" style="70" customWidth="1"/>
    <col min="11276" max="11276" width="11.5703125" style="70" customWidth="1"/>
    <col min="11277" max="11277" width="0" style="70" hidden="1" customWidth="1"/>
    <col min="11278" max="11278" width="12.5703125" style="70" customWidth="1"/>
    <col min="11279" max="11279" width="11.7109375" style="70" customWidth="1"/>
    <col min="11280" max="11280" width="12.140625" style="70" customWidth="1"/>
    <col min="11281" max="11281" width="0" style="70" hidden="1" customWidth="1"/>
    <col min="11282" max="11282" width="13" style="70" customWidth="1"/>
    <col min="11283" max="11283" width="11.7109375" style="70" customWidth="1"/>
    <col min="11284" max="11284" width="12.140625" style="70" customWidth="1"/>
    <col min="11285" max="11285" width="0" style="70" hidden="1" customWidth="1"/>
    <col min="11286" max="11286" width="12.7109375" style="70" customWidth="1"/>
    <col min="11287" max="11520" width="11.42578125" style="70"/>
    <col min="11521" max="11521" width="8" style="70" customWidth="1"/>
    <col min="11522" max="11522" width="6.85546875" style="70" customWidth="1"/>
    <col min="11523" max="11529" width="0" style="70" hidden="1" customWidth="1"/>
    <col min="11530" max="11530" width="13" style="70" customWidth="1"/>
    <col min="11531" max="11531" width="11.28515625" style="70" customWidth="1"/>
    <col min="11532" max="11532" width="11.5703125" style="70" customWidth="1"/>
    <col min="11533" max="11533" width="0" style="70" hidden="1" customWidth="1"/>
    <col min="11534" max="11534" width="12.5703125" style="70" customWidth="1"/>
    <col min="11535" max="11535" width="11.7109375" style="70" customWidth="1"/>
    <col min="11536" max="11536" width="12.140625" style="70" customWidth="1"/>
    <col min="11537" max="11537" width="0" style="70" hidden="1" customWidth="1"/>
    <col min="11538" max="11538" width="13" style="70" customWidth="1"/>
    <col min="11539" max="11539" width="11.7109375" style="70" customWidth="1"/>
    <col min="11540" max="11540" width="12.140625" style="70" customWidth="1"/>
    <col min="11541" max="11541" width="0" style="70" hidden="1" customWidth="1"/>
    <col min="11542" max="11542" width="12.7109375" style="70" customWidth="1"/>
    <col min="11543" max="11776" width="11.42578125" style="70"/>
    <col min="11777" max="11777" width="8" style="70" customWidth="1"/>
    <col min="11778" max="11778" width="6.85546875" style="70" customWidth="1"/>
    <col min="11779" max="11785" width="0" style="70" hidden="1" customWidth="1"/>
    <col min="11786" max="11786" width="13" style="70" customWidth="1"/>
    <col min="11787" max="11787" width="11.28515625" style="70" customWidth="1"/>
    <col min="11788" max="11788" width="11.5703125" style="70" customWidth="1"/>
    <col min="11789" max="11789" width="0" style="70" hidden="1" customWidth="1"/>
    <col min="11790" max="11790" width="12.5703125" style="70" customWidth="1"/>
    <col min="11791" max="11791" width="11.7109375" style="70" customWidth="1"/>
    <col min="11792" max="11792" width="12.140625" style="70" customWidth="1"/>
    <col min="11793" max="11793" width="0" style="70" hidden="1" customWidth="1"/>
    <col min="11794" max="11794" width="13" style="70" customWidth="1"/>
    <col min="11795" max="11795" width="11.7109375" style="70" customWidth="1"/>
    <col min="11796" max="11796" width="12.140625" style="70" customWidth="1"/>
    <col min="11797" max="11797" width="0" style="70" hidden="1" customWidth="1"/>
    <col min="11798" max="11798" width="12.7109375" style="70" customWidth="1"/>
    <col min="11799" max="12032" width="11.42578125" style="70"/>
    <col min="12033" max="12033" width="8" style="70" customWidth="1"/>
    <col min="12034" max="12034" width="6.85546875" style="70" customWidth="1"/>
    <col min="12035" max="12041" width="0" style="70" hidden="1" customWidth="1"/>
    <col min="12042" max="12042" width="13" style="70" customWidth="1"/>
    <col min="12043" max="12043" width="11.28515625" style="70" customWidth="1"/>
    <col min="12044" max="12044" width="11.5703125" style="70" customWidth="1"/>
    <col min="12045" max="12045" width="0" style="70" hidden="1" customWidth="1"/>
    <col min="12046" max="12046" width="12.5703125" style="70" customWidth="1"/>
    <col min="12047" max="12047" width="11.7109375" style="70" customWidth="1"/>
    <col min="12048" max="12048" width="12.140625" style="70" customWidth="1"/>
    <col min="12049" max="12049" width="0" style="70" hidden="1" customWidth="1"/>
    <col min="12050" max="12050" width="13" style="70" customWidth="1"/>
    <col min="12051" max="12051" width="11.7109375" style="70" customWidth="1"/>
    <col min="12052" max="12052" width="12.140625" style="70" customWidth="1"/>
    <col min="12053" max="12053" width="0" style="70" hidden="1" customWidth="1"/>
    <col min="12054" max="12054" width="12.7109375" style="70" customWidth="1"/>
    <col min="12055" max="12288" width="11.42578125" style="70"/>
    <col min="12289" max="12289" width="8" style="70" customWidth="1"/>
    <col min="12290" max="12290" width="6.85546875" style="70" customWidth="1"/>
    <col min="12291" max="12297" width="0" style="70" hidden="1" customWidth="1"/>
    <col min="12298" max="12298" width="13" style="70" customWidth="1"/>
    <col min="12299" max="12299" width="11.28515625" style="70" customWidth="1"/>
    <col min="12300" max="12300" width="11.5703125" style="70" customWidth="1"/>
    <col min="12301" max="12301" width="0" style="70" hidden="1" customWidth="1"/>
    <col min="12302" max="12302" width="12.5703125" style="70" customWidth="1"/>
    <col min="12303" max="12303" width="11.7109375" style="70" customWidth="1"/>
    <col min="12304" max="12304" width="12.140625" style="70" customWidth="1"/>
    <col min="12305" max="12305" width="0" style="70" hidden="1" customWidth="1"/>
    <col min="12306" max="12306" width="13" style="70" customWidth="1"/>
    <col min="12307" max="12307" width="11.7109375" style="70" customWidth="1"/>
    <col min="12308" max="12308" width="12.140625" style="70" customWidth="1"/>
    <col min="12309" max="12309" width="0" style="70" hidden="1" customWidth="1"/>
    <col min="12310" max="12310" width="12.7109375" style="70" customWidth="1"/>
    <col min="12311" max="12544" width="11.42578125" style="70"/>
    <col min="12545" max="12545" width="8" style="70" customWidth="1"/>
    <col min="12546" max="12546" width="6.85546875" style="70" customWidth="1"/>
    <col min="12547" max="12553" width="0" style="70" hidden="1" customWidth="1"/>
    <col min="12554" max="12554" width="13" style="70" customWidth="1"/>
    <col min="12555" max="12555" width="11.28515625" style="70" customWidth="1"/>
    <col min="12556" max="12556" width="11.5703125" style="70" customWidth="1"/>
    <col min="12557" max="12557" width="0" style="70" hidden="1" customWidth="1"/>
    <col min="12558" max="12558" width="12.5703125" style="70" customWidth="1"/>
    <col min="12559" max="12559" width="11.7109375" style="70" customWidth="1"/>
    <col min="12560" max="12560" width="12.140625" style="70" customWidth="1"/>
    <col min="12561" max="12561" width="0" style="70" hidden="1" customWidth="1"/>
    <col min="12562" max="12562" width="13" style="70" customWidth="1"/>
    <col min="12563" max="12563" width="11.7109375" style="70" customWidth="1"/>
    <col min="12564" max="12564" width="12.140625" style="70" customWidth="1"/>
    <col min="12565" max="12565" width="0" style="70" hidden="1" customWidth="1"/>
    <col min="12566" max="12566" width="12.7109375" style="70" customWidth="1"/>
    <col min="12567" max="12800" width="11.42578125" style="70"/>
    <col min="12801" max="12801" width="8" style="70" customWidth="1"/>
    <col min="12802" max="12802" width="6.85546875" style="70" customWidth="1"/>
    <col min="12803" max="12809" width="0" style="70" hidden="1" customWidth="1"/>
    <col min="12810" max="12810" width="13" style="70" customWidth="1"/>
    <col min="12811" max="12811" width="11.28515625" style="70" customWidth="1"/>
    <col min="12812" max="12812" width="11.5703125" style="70" customWidth="1"/>
    <col min="12813" max="12813" width="0" style="70" hidden="1" customWidth="1"/>
    <col min="12814" max="12814" width="12.5703125" style="70" customWidth="1"/>
    <col min="12815" max="12815" width="11.7109375" style="70" customWidth="1"/>
    <col min="12816" max="12816" width="12.140625" style="70" customWidth="1"/>
    <col min="12817" max="12817" width="0" style="70" hidden="1" customWidth="1"/>
    <col min="12818" max="12818" width="13" style="70" customWidth="1"/>
    <col min="12819" max="12819" width="11.7109375" style="70" customWidth="1"/>
    <col min="12820" max="12820" width="12.140625" style="70" customWidth="1"/>
    <col min="12821" max="12821" width="0" style="70" hidden="1" customWidth="1"/>
    <col min="12822" max="12822" width="12.7109375" style="70" customWidth="1"/>
    <col min="12823" max="13056" width="11.42578125" style="70"/>
    <col min="13057" max="13057" width="8" style="70" customWidth="1"/>
    <col min="13058" max="13058" width="6.85546875" style="70" customWidth="1"/>
    <col min="13059" max="13065" width="0" style="70" hidden="1" customWidth="1"/>
    <col min="13066" max="13066" width="13" style="70" customWidth="1"/>
    <col min="13067" max="13067" width="11.28515625" style="70" customWidth="1"/>
    <col min="13068" max="13068" width="11.5703125" style="70" customWidth="1"/>
    <col min="13069" max="13069" width="0" style="70" hidden="1" customWidth="1"/>
    <col min="13070" max="13070" width="12.5703125" style="70" customWidth="1"/>
    <col min="13071" max="13071" width="11.7109375" style="70" customWidth="1"/>
    <col min="13072" max="13072" width="12.140625" style="70" customWidth="1"/>
    <col min="13073" max="13073" width="0" style="70" hidden="1" customWidth="1"/>
    <col min="13074" max="13074" width="13" style="70" customWidth="1"/>
    <col min="13075" max="13075" width="11.7109375" style="70" customWidth="1"/>
    <col min="13076" max="13076" width="12.140625" style="70" customWidth="1"/>
    <col min="13077" max="13077" width="0" style="70" hidden="1" customWidth="1"/>
    <col min="13078" max="13078" width="12.7109375" style="70" customWidth="1"/>
    <col min="13079" max="13312" width="11.42578125" style="70"/>
    <col min="13313" max="13313" width="8" style="70" customWidth="1"/>
    <col min="13314" max="13314" width="6.85546875" style="70" customWidth="1"/>
    <col min="13315" max="13321" width="0" style="70" hidden="1" customWidth="1"/>
    <col min="13322" max="13322" width="13" style="70" customWidth="1"/>
    <col min="13323" max="13323" width="11.28515625" style="70" customWidth="1"/>
    <col min="13324" max="13324" width="11.5703125" style="70" customWidth="1"/>
    <col min="13325" max="13325" width="0" style="70" hidden="1" customWidth="1"/>
    <col min="13326" max="13326" width="12.5703125" style="70" customWidth="1"/>
    <col min="13327" max="13327" width="11.7109375" style="70" customWidth="1"/>
    <col min="13328" max="13328" width="12.140625" style="70" customWidth="1"/>
    <col min="13329" max="13329" width="0" style="70" hidden="1" customWidth="1"/>
    <col min="13330" max="13330" width="13" style="70" customWidth="1"/>
    <col min="13331" max="13331" width="11.7109375" style="70" customWidth="1"/>
    <col min="13332" max="13332" width="12.140625" style="70" customWidth="1"/>
    <col min="13333" max="13333" width="0" style="70" hidden="1" customWidth="1"/>
    <col min="13334" max="13334" width="12.7109375" style="70" customWidth="1"/>
    <col min="13335" max="13568" width="11.42578125" style="70"/>
    <col min="13569" max="13569" width="8" style="70" customWidth="1"/>
    <col min="13570" max="13570" width="6.85546875" style="70" customWidth="1"/>
    <col min="13571" max="13577" width="0" style="70" hidden="1" customWidth="1"/>
    <col min="13578" max="13578" width="13" style="70" customWidth="1"/>
    <col min="13579" max="13579" width="11.28515625" style="70" customWidth="1"/>
    <col min="13580" max="13580" width="11.5703125" style="70" customWidth="1"/>
    <col min="13581" max="13581" width="0" style="70" hidden="1" customWidth="1"/>
    <col min="13582" max="13582" width="12.5703125" style="70" customWidth="1"/>
    <col min="13583" max="13583" width="11.7109375" style="70" customWidth="1"/>
    <col min="13584" max="13584" width="12.140625" style="70" customWidth="1"/>
    <col min="13585" max="13585" width="0" style="70" hidden="1" customWidth="1"/>
    <col min="13586" max="13586" width="13" style="70" customWidth="1"/>
    <col min="13587" max="13587" width="11.7109375" style="70" customWidth="1"/>
    <col min="13588" max="13588" width="12.140625" style="70" customWidth="1"/>
    <col min="13589" max="13589" width="0" style="70" hidden="1" customWidth="1"/>
    <col min="13590" max="13590" width="12.7109375" style="70" customWidth="1"/>
    <col min="13591" max="13824" width="11.42578125" style="70"/>
    <col min="13825" max="13825" width="8" style="70" customWidth="1"/>
    <col min="13826" max="13826" width="6.85546875" style="70" customWidth="1"/>
    <col min="13827" max="13833" width="0" style="70" hidden="1" customWidth="1"/>
    <col min="13834" max="13834" width="13" style="70" customWidth="1"/>
    <col min="13835" max="13835" width="11.28515625" style="70" customWidth="1"/>
    <col min="13836" max="13836" width="11.5703125" style="70" customWidth="1"/>
    <col min="13837" max="13837" width="0" style="70" hidden="1" customWidth="1"/>
    <col min="13838" max="13838" width="12.5703125" style="70" customWidth="1"/>
    <col min="13839" max="13839" width="11.7109375" style="70" customWidth="1"/>
    <col min="13840" max="13840" width="12.140625" style="70" customWidth="1"/>
    <col min="13841" max="13841" width="0" style="70" hidden="1" customWidth="1"/>
    <col min="13842" max="13842" width="13" style="70" customWidth="1"/>
    <col min="13843" max="13843" width="11.7109375" style="70" customWidth="1"/>
    <col min="13844" max="13844" width="12.140625" style="70" customWidth="1"/>
    <col min="13845" max="13845" width="0" style="70" hidden="1" customWidth="1"/>
    <col min="13846" max="13846" width="12.7109375" style="70" customWidth="1"/>
    <col min="13847" max="14080" width="11.42578125" style="70"/>
    <col min="14081" max="14081" width="8" style="70" customWidth="1"/>
    <col min="14082" max="14082" width="6.85546875" style="70" customWidth="1"/>
    <col min="14083" max="14089" width="0" style="70" hidden="1" customWidth="1"/>
    <col min="14090" max="14090" width="13" style="70" customWidth="1"/>
    <col min="14091" max="14091" width="11.28515625" style="70" customWidth="1"/>
    <col min="14092" max="14092" width="11.5703125" style="70" customWidth="1"/>
    <col min="14093" max="14093" width="0" style="70" hidden="1" customWidth="1"/>
    <col min="14094" max="14094" width="12.5703125" style="70" customWidth="1"/>
    <col min="14095" max="14095" width="11.7109375" style="70" customWidth="1"/>
    <col min="14096" max="14096" width="12.140625" style="70" customWidth="1"/>
    <col min="14097" max="14097" width="0" style="70" hidden="1" customWidth="1"/>
    <col min="14098" max="14098" width="13" style="70" customWidth="1"/>
    <col min="14099" max="14099" width="11.7109375" style="70" customWidth="1"/>
    <col min="14100" max="14100" width="12.140625" style="70" customWidth="1"/>
    <col min="14101" max="14101" width="0" style="70" hidden="1" customWidth="1"/>
    <col min="14102" max="14102" width="12.7109375" style="70" customWidth="1"/>
    <col min="14103" max="14336" width="11.42578125" style="70"/>
    <col min="14337" max="14337" width="8" style="70" customWidth="1"/>
    <col min="14338" max="14338" width="6.85546875" style="70" customWidth="1"/>
    <col min="14339" max="14345" width="0" style="70" hidden="1" customWidth="1"/>
    <col min="14346" max="14346" width="13" style="70" customWidth="1"/>
    <col min="14347" max="14347" width="11.28515625" style="70" customWidth="1"/>
    <col min="14348" max="14348" width="11.5703125" style="70" customWidth="1"/>
    <col min="14349" max="14349" width="0" style="70" hidden="1" customWidth="1"/>
    <col min="14350" max="14350" width="12.5703125" style="70" customWidth="1"/>
    <col min="14351" max="14351" width="11.7109375" style="70" customWidth="1"/>
    <col min="14352" max="14352" width="12.140625" style="70" customWidth="1"/>
    <col min="14353" max="14353" width="0" style="70" hidden="1" customWidth="1"/>
    <col min="14354" max="14354" width="13" style="70" customWidth="1"/>
    <col min="14355" max="14355" width="11.7109375" style="70" customWidth="1"/>
    <col min="14356" max="14356" width="12.140625" style="70" customWidth="1"/>
    <col min="14357" max="14357" width="0" style="70" hidden="1" customWidth="1"/>
    <col min="14358" max="14358" width="12.7109375" style="70" customWidth="1"/>
    <col min="14359" max="14592" width="11.42578125" style="70"/>
    <col min="14593" max="14593" width="8" style="70" customWidth="1"/>
    <col min="14594" max="14594" width="6.85546875" style="70" customWidth="1"/>
    <col min="14595" max="14601" width="0" style="70" hidden="1" customWidth="1"/>
    <col min="14602" max="14602" width="13" style="70" customWidth="1"/>
    <col min="14603" max="14603" width="11.28515625" style="70" customWidth="1"/>
    <col min="14604" max="14604" width="11.5703125" style="70" customWidth="1"/>
    <col min="14605" max="14605" width="0" style="70" hidden="1" customWidth="1"/>
    <col min="14606" max="14606" width="12.5703125" style="70" customWidth="1"/>
    <col min="14607" max="14607" width="11.7109375" style="70" customWidth="1"/>
    <col min="14608" max="14608" width="12.140625" style="70" customWidth="1"/>
    <col min="14609" max="14609" width="0" style="70" hidden="1" customWidth="1"/>
    <col min="14610" max="14610" width="13" style="70" customWidth="1"/>
    <col min="14611" max="14611" width="11.7109375" style="70" customWidth="1"/>
    <col min="14612" max="14612" width="12.140625" style="70" customWidth="1"/>
    <col min="14613" max="14613" width="0" style="70" hidden="1" customWidth="1"/>
    <col min="14614" max="14614" width="12.7109375" style="70" customWidth="1"/>
    <col min="14615" max="14848" width="11.42578125" style="70"/>
    <col min="14849" max="14849" width="8" style="70" customWidth="1"/>
    <col min="14850" max="14850" width="6.85546875" style="70" customWidth="1"/>
    <col min="14851" max="14857" width="0" style="70" hidden="1" customWidth="1"/>
    <col min="14858" max="14858" width="13" style="70" customWidth="1"/>
    <col min="14859" max="14859" width="11.28515625" style="70" customWidth="1"/>
    <col min="14860" max="14860" width="11.5703125" style="70" customWidth="1"/>
    <col min="14861" max="14861" width="0" style="70" hidden="1" customWidth="1"/>
    <col min="14862" max="14862" width="12.5703125" style="70" customWidth="1"/>
    <col min="14863" max="14863" width="11.7109375" style="70" customWidth="1"/>
    <col min="14864" max="14864" width="12.140625" style="70" customWidth="1"/>
    <col min="14865" max="14865" width="0" style="70" hidden="1" customWidth="1"/>
    <col min="14866" max="14866" width="13" style="70" customWidth="1"/>
    <col min="14867" max="14867" width="11.7109375" style="70" customWidth="1"/>
    <col min="14868" max="14868" width="12.140625" style="70" customWidth="1"/>
    <col min="14869" max="14869" width="0" style="70" hidden="1" customWidth="1"/>
    <col min="14870" max="14870" width="12.7109375" style="70" customWidth="1"/>
    <col min="14871" max="15104" width="11.42578125" style="70"/>
    <col min="15105" max="15105" width="8" style="70" customWidth="1"/>
    <col min="15106" max="15106" width="6.85546875" style="70" customWidth="1"/>
    <col min="15107" max="15113" width="0" style="70" hidden="1" customWidth="1"/>
    <col min="15114" max="15114" width="13" style="70" customWidth="1"/>
    <col min="15115" max="15115" width="11.28515625" style="70" customWidth="1"/>
    <col min="15116" max="15116" width="11.5703125" style="70" customWidth="1"/>
    <col min="15117" max="15117" width="0" style="70" hidden="1" customWidth="1"/>
    <col min="15118" max="15118" width="12.5703125" style="70" customWidth="1"/>
    <col min="15119" max="15119" width="11.7109375" style="70" customWidth="1"/>
    <col min="15120" max="15120" width="12.140625" style="70" customWidth="1"/>
    <col min="15121" max="15121" width="0" style="70" hidden="1" customWidth="1"/>
    <col min="15122" max="15122" width="13" style="70" customWidth="1"/>
    <col min="15123" max="15123" width="11.7109375" style="70" customWidth="1"/>
    <col min="15124" max="15124" width="12.140625" style="70" customWidth="1"/>
    <col min="15125" max="15125" width="0" style="70" hidden="1" customWidth="1"/>
    <col min="15126" max="15126" width="12.7109375" style="70" customWidth="1"/>
    <col min="15127" max="15360" width="11.42578125" style="70"/>
    <col min="15361" max="15361" width="8" style="70" customWidth="1"/>
    <col min="15362" max="15362" width="6.85546875" style="70" customWidth="1"/>
    <col min="15363" max="15369" width="0" style="70" hidden="1" customWidth="1"/>
    <col min="15370" max="15370" width="13" style="70" customWidth="1"/>
    <col min="15371" max="15371" width="11.28515625" style="70" customWidth="1"/>
    <col min="15372" max="15372" width="11.5703125" style="70" customWidth="1"/>
    <col min="15373" max="15373" width="0" style="70" hidden="1" customWidth="1"/>
    <col min="15374" max="15374" width="12.5703125" style="70" customWidth="1"/>
    <col min="15375" max="15375" width="11.7109375" style="70" customWidth="1"/>
    <col min="15376" max="15376" width="12.140625" style="70" customWidth="1"/>
    <col min="15377" max="15377" width="0" style="70" hidden="1" customWidth="1"/>
    <col min="15378" max="15378" width="13" style="70" customWidth="1"/>
    <col min="15379" max="15379" width="11.7109375" style="70" customWidth="1"/>
    <col min="15380" max="15380" width="12.140625" style="70" customWidth="1"/>
    <col min="15381" max="15381" width="0" style="70" hidden="1" customWidth="1"/>
    <col min="15382" max="15382" width="12.7109375" style="70" customWidth="1"/>
    <col min="15383" max="15616" width="11.42578125" style="70"/>
    <col min="15617" max="15617" width="8" style="70" customWidth="1"/>
    <col min="15618" max="15618" width="6.85546875" style="70" customWidth="1"/>
    <col min="15619" max="15625" width="0" style="70" hidden="1" customWidth="1"/>
    <col min="15626" max="15626" width="13" style="70" customWidth="1"/>
    <col min="15627" max="15627" width="11.28515625" style="70" customWidth="1"/>
    <col min="15628" max="15628" width="11.5703125" style="70" customWidth="1"/>
    <col min="15629" max="15629" width="0" style="70" hidden="1" customWidth="1"/>
    <col min="15630" max="15630" width="12.5703125" style="70" customWidth="1"/>
    <col min="15631" max="15631" width="11.7109375" style="70" customWidth="1"/>
    <col min="15632" max="15632" width="12.140625" style="70" customWidth="1"/>
    <col min="15633" max="15633" width="0" style="70" hidden="1" customWidth="1"/>
    <col min="15634" max="15634" width="13" style="70" customWidth="1"/>
    <col min="15635" max="15635" width="11.7109375" style="70" customWidth="1"/>
    <col min="15636" max="15636" width="12.140625" style="70" customWidth="1"/>
    <col min="15637" max="15637" width="0" style="70" hidden="1" customWidth="1"/>
    <col min="15638" max="15638" width="12.7109375" style="70" customWidth="1"/>
    <col min="15639" max="15872" width="11.42578125" style="70"/>
    <col min="15873" max="15873" width="8" style="70" customWidth="1"/>
    <col min="15874" max="15874" width="6.85546875" style="70" customWidth="1"/>
    <col min="15875" max="15881" width="0" style="70" hidden="1" customWidth="1"/>
    <col min="15882" max="15882" width="13" style="70" customWidth="1"/>
    <col min="15883" max="15883" width="11.28515625" style="70" customWidth="1"/>
    <col min="15884" max="15884" width="11.5703125" style="70" customWidth="1"/>
    <col min="15885" max="15885" width="0" style="70" hidden="1" customWidth="1"/>
    <col min="15886" max="15886" width="12.5703125" style="70" customWidth="1"/>
    <col min="15887" max="15887" width="11.7109375" style="70" customWidth="1"/>
    <col min="15888" max="15888" width="12.140625" style="70" customWidth="1"/>
    <col min="15889" max="15889" width="0" style="70" hidden="1" customWidth="1"/>
    <col min="15890" max="15890" width="13" style="70" customWidth="1"/>
    <col min="15891" max="15891" width="11.7109375" style="70" customWidth="1"/>
    <col min="15892" max="15892" width="12.140625" style="70" customWidth="1"/>
    <col min="15893" max="15893" width="0" style="70" hidden="1" customWidth="1"/>
    <col min="15894" max="15894" width="12.7109375" style="70" customWidth="1"/>
    <col min="15895" max="16128" width="11.42578125" style="70"/>
    <col min="16129" max="16129" width="8" style="70" customWidth="1"/>
    <col min="16130" max="16130" width="6.85546875" style="70" customWidth="1"/>
    <col min="16131" max="16137" width="0" style="70" hidden="1" customWidth="1"/>
    <col min="16138" max="16138" width="13" style="70" customWidth="1"/>
    <col min="16139" max="16139" width="11.28515625" style="70" customWidth="1"/>
    <col min="16140" max="16140" width="11.5703125" style="70" customWidth="1"/>
    <col min="16141" max="16141" width="0" style="70" hidden="1" customWidth="1"/>
    <col min="16142" max="16142" width="12.5703125" style="70" customWidth="1"/>
    <col min="16143" max="16143" width="11.7109375" style="70" customWidth="1"/>
    <col min="16144" max="16144" width="12.140625" style="70" customWidth="1"/>
    <col min="16145" max="16145" width="0" style="70" hidden="1" customWidth="1"/>
    <col min="16146" max="16146" width="13" style="70" customWidth="1"/>
    <col min="16147" max="16147" width="11.7109375" style="70" customWidth="1"/>
    <col min="16148" max="16148" width="12.140625" style="70" customWidth="1"/>
    <col min="16149" max="16149" width="0" style="70" hidden="1" customWidth="1"/>
    <col min="16150" max="16150" width="12.7109375" style="70" customWidth="1"/>
    <col min="16151" max="16384" width="11.42578125" style="70"/>
  </cols>
  <sheetData>
    <row r="1" spans="1:30" ht="20.25" x14ac:dyDescent="0.3">
      <c r="A1" s="67" t="s">
        <v>96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68"/>
      <c r="P1" s="68"/>
      <c r="Q1" s="68"/>
      <c r="R1" s="68"/>
      <c r="S1" s="68"/>
      <c r="T1" s="68"/>
      <c r="U1" s="68"/>
      <c r="V1" s="68"/>
    </row>
    <row r="2" spans="1:30" ht="12" customHeight="1" x14ac:dyDescent="0.3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2"/>
      <c r="P2" s="72"/>
      <c r="Q2" s="72"/>
      <c r="R2" s="74"/>
      <c r="S2" s="72"/>
      <c r="T2" s="72"/>
      <c r="U2" s="72"/>
      <c r="V2" s="75"/>
    </row>
    <row r="3" spans="1:30" s="82" customFormat="1" x14ac:dyDescent="0.2">
      <c r="A3" s="76">
        <v>1</v>
      </c>
      <c r="B3" s="77">
        <v>2</v>
      </c>
      <c r="C3" s="77">
        <v>3</v>
      </c>
      <c r="D3" s="77">
        <v>4</v>
      </c>
      <c r="E3" s="77">
        <v>5</v>
      </c>
      <c r="F3" s="77">
        <v>6</v>
      </c>
      <c r="G3" s="77">
        <v>7</v>
      </c>
      <c r="H3" s="77">
        <v>8</v>
      </c>
      <c r="I3" s="77">
        <v>9</v>
      </c>
      <c r="J3" s="77">
        <v>3</v>
      </c>
      <c r="K3" s="78">
        <v>4</v>
      </c>
      <c r="L3" s="78">
        <v>5</v>
      </c>
      <c r="M3" s="79">
        <v>7</v>
      </c>
      <c r="N3" s="80">
        <v>5</v>
      </c>
      <c r="O3" s="78">
        <v>6</v>
      </c>
      <c r="P3" s="78">
        <v>8</v>
      </c>
      <c r="Q3" s="79">
        <v>11</v>
      </c>
      <c r="R3" s="79">
        <v>7</v>
      </c>
      <c r="S3" s="78">
        <v>8</v>
      </c>
      <c r="T3" s="78">
        <v>11</v>
      </c>
      <c r="U3" s="79">
        <v>11</v>
      </c>
      <c r="V3" s="81">
        <v>9</v>
      </c>
      <c r="W3" s="78">
        <v>10</v>
      </c>
      <c r="X3" s="78">
        <v>8</v>
      </c>
      <c r="Y3" s="79">
        <v>11</v>
      </c>
      <c r="Z3" s="79">
        <v>11</v>
      </c>
      <c r="AA3" s="78">
        <v>12</v>
      </c>
      <c r="AB3" s="78">
        <v>11</v>
      </c>
      <c r="AC3" s="79">
        <v>14</v>
      </c>
      <c r="AD3" s="81">
        <v>13</v>
      </c>
    </row>
    <row r="4" spans="1:30" ht="12.75" customHeight="1" x14ac:dyDescent="0.25">
      <c r="A4" s="83"/>
      <c r="B4" s="84"/>
      <c r="C4" s="85"/>
      <c r="D4" s="84"/>
      <c r="E4" s="84"/>
      <c r="F4" s="84"/>
      <c r="G4" s="84"/>
      <c r="H4" s="86"/>
      <c r="I4" s="84"/>
      <c r="J4" s="84"/>
      <c r="K4" s="87" t="s">
        <v>43</v>
      </c>
      <c r="L4" s="88"/>
      <c r="M4" s="89"/>
      <c r="N4" s="90"/>
      <c r="O4" s="87" t="s">
        <v>43</v>
      </c>
      <c r="P4" s="91"/>
      <c r="Q4" s="89"/>
      <c r="R4" s="89"/>
      <c r="S4" s="87" t="s">
        <v>43</v>
      </c>
      <c r="T4" s="91"/>
      <c r="U4" s="89"/>
      <c r="V4" s="89"/>
      <c r="W4" s="91"/>
      <c r="X4" s="91"/>
      <c r="Y4" s="89"/>
      <c r="Z4" s="89"/>
      <c r="AA4" s="91"/>
      <c r="AB4" s="91"/>
      <c r="AC4" s="89"/>
      <c r="AD4" s="89"/>
    </row>
    <row r="5" spans="1:30" s="96" customFormat="1" ht="12.75" customHeight="1" x14ac:dyDescent="0.2">
      <c r="A5" s="92"/>
      <c r="B5" s="92"/>
      <c r="C5" s="93" t="s">
        <v>0</v>
      </c>
      <c r="D5" s="94"/>
      <c r="E5" s="93" t="s">
        <v>44</v>
      </c>
      <c r="F5" s="93"/>
      <c r="G5" s="194" t="s">
        <v>1</v>
      </c>
      <c r="H5" s="195"/>
      <c r="I5" s="87" t="s">
        <v>45</v>
      </c>
      <c r="J5" s="93" t="s">
        <v>47</v>
      </c>
      <c r="K5" s="87" t="s">
        <v>6</v>
      </c>
      <c r="L5" s="87" t="s">
        <v>46</v>
      </c>
      <c r="M5" s="95"/>
      <c r="N5" s="93" t="s">
        <v>54</v>
      </c>
      <c r="O5" s="87" t="s">
        <v>6</v>
      </c>
      <c r="P5" s="87" t="s">
        <v>46</v>
      </c>
      <c r="Q5" s="95"/>
      <c r="R5" s="93" t="s">
        <v>55</v>
      </c>
      <c r="S5" s="87" t="s">
        <v>6</v>
      </c>
      <c r="T5" s="87" t="s">
        <v>46</v>
      </c>
      <c r="U5" s="95"/>
      <c r="V5" s="87" t="s">
        <v>97</v>
      </c>
      <c r="W5" s="87" t="s">
        <v>43</v>
      </c>
      <c r="X5" s="87" t="s">
        <v>46</v>
      </c>
      <c r="Y5" s="95"/>
      <c r="Z5" s="95"/>
      <c r="AA5" s="87" t="s">
        <v>43</v>
      </c>
      <c r="AB5" s="87" t="s">
        <v>46</v>
      </c>
      <c r="AC5" s="95"/>
      <c r="AD5" s="95"/>
    </row>
    <row r="6" spans="1:30" s="96" customFormat="1" ht="12.75" customHeight="1" x14ac:dyDescent="0.2">
      <c r="A6" s="87" t="s">
        <v>8</v>
      </c>
      <c r="B6" s="87" t="s">
        <v>9</v>
      </c>
      <c r="C6" s="97" t="s">
        <v>5</v>
      </c>
      <c r="D6" s="93" t="s">
        <v>48</v>
      </c>
      <c r="E6" s="93" t="s">
        <v>49</v>
      </c>
      <c r="F6" s="93" t="s">
        <v>50</v>
      </c>
      <c r="G6" s="194" t="s">
        <v>6</v>
      </c>
      <c r="H6" s="196"/>
      <c r="I6" s="87" t="s">
        <v>51</v>
      </c>
      <c r="J6" s="93" t="s">
        <v>13</v>
      </c>
      <c r="K6" s="87">
        <v>2019</v>
      </c>
      <c r="L6" s="87" t="s">
        <v>52</v>
      </c>
      <c r="M6" s="98" t="s">
        <v>47</v>
      </c>
      <c r="N6" s="93" t="s">
        <v>13</v>
      </c>
      <c r="O6" s="87">
        <v>2020</v>
      </c>
      <c r="P6" s="87" t="s">
        <v>52</v>
      </c>
      <c r="Q6" s="98" t="s">
        <v>12</v>
      </c>
      <c r="R6" s="93" t="s">
        <v>13</v>
      </c>
      <c r="S6" s="87">
        <v>2021</v>
      </c>
      <c r="T6" s="87" t="s">
        <v>52</v>
      </c>
      <c r="U6" s="98" t="s">
        <v>53</v>
      </c>
      <c r="V6" s="87" t="s">
        <v>13</v>
      </c>
      <c r="W6" s="87" t="s">
        <v>6</v>
      </c>
      <c r="X6" s="87" t="s">
        <v>52</v>
      </c>
      <c r="Y6" s="98" t="s">
        <v>54</v>
      </c>
      <c r="Z6" s="98" t="s">
        <v>54</v>
      </c>
      <c r="AA6" s="87" t="s">
        <v>6</v>
      </c>
      <c r="AB6" s="87" t="s">
        <v>52</v>
      </c>
      <c r="AC6" s="98" t="s">
        <v>55</v>
      </c>
      <c r="AD6" s="98" t="s">
        <v>55</v>
      </c>
    </row>
    <row r="7" spans="1:30" s="96" customFormat="1" ht="12.75" customHeight="1" thickBot="1" x14ac:dyDescent="0.25">
      <c r="A7" s="99"/>
      <c r="B7" s="99"/>
      <c r="C7" s="100" t="s">
        <v>56</v>
      </c>
      <c r="D7" s="101" t="s">
        <v>57</v>
      </c>
      <c r="E7" s="101" t="s">
        <v>57</v>
      </c>
      <c r="F7" s="102"/>
      <c r="G7" s="102" t="s">
        <v>58</v>
      </c>
      <c r="H7" s="101" t="s">
        <v>59</v>
      </c>
      <c r="I7" s="101" t="s">
        <v>60</v>
      </c>
      <c r="J7" s="101" t="s">
        <v>15</v>
      </c>
      <c r="K7" s="101" t="s">
        <v>10</v>
      </c>
      <c r="L7" s="87">
        <f>K6</f>
        <v>2019</v>
      </c>
      <c r="M7" s="103"/>
      <c r="N7" s="101" t="s">
        <v>15</v>
      </c>
      <c r="O7" s="101" t="s">
        <v>10</v>
      </c>
      <c r="P7" s="101" t="str">
        <f>O7</f>
        <v>in %</v>
      </c>
      <c r="Q7" s="103"/>
      <c r="R7" s="101" t="s">
        <v>15</v>
      </c>
      <c r="S7" s="101" t="s">
        <v>10</v>
      </c>
      <c r="T7" s="101" t="str">
        <f>S7</f>
        <v>in %</v>
      </c>
      <c r="U7" s="103"/>
      <c r="V7" s="101" t="s">
        <v>15</v>
      </c>
      <c r="W7" s="101">
        <v>2019</v>
      </c>
      <c r="X7" s="101">
        <f>W7</f>
        <v>2019</v>
      </c>
      <c r="Y7" s="103"/>
      <c r="Z7" s="101" t="s">
        <v>13</v>
      </c>
      <c r="AA7" s="101">
        <v>2020</v>
      </c>
      <c r="AB7" s="101">
        <f>AA7</f>
        <v>2020</v>
      </c>
      <c r="AC7" s="103"/>
      <c r="AD7" s="101" t="s">
        <v>13</v>
      </c>
    </row>
    <row r="8" spans="1:30" ht="12.75" customHeight="1" x14ac:dyDescent="0.2">
      <c r="A8" s="94" t="s">
        <v>17</v>
      </c>
      <c r="B8" s="94" t="s">
        <v>18</v>
      </c>
      <c r="C8" s="104">
        <v>1179362.74</v>
      </c>
      <c r="D8" s="104">
        <f>C8-7.11*C8/100</f>
        <v>1095510.0491859999</v>
      </c>
      <c r="E8" s="105" t="e">
        <f>((C8-D8)*85/100)/86.31*50+((C8-D8)*15/100)/86.31*60+#REF!*1300</f>
        <v>#REF!</v>
      </c>
      <c r="F8" s="106" t="e">
        <f>D8+E8</f>
        <v>#REF!</v>
      </c>
      <c r="G8" s="107">
        <v>0.1</v>
      </c>
      <c r="H8" s="107">
        <v>0.1</v>
      </c>
      <c r="I8" s="108">
        <v>2.4079999999999999</v>
      </c>
      <c r="J8" s="109">
        <f>'2018'!J7</f>
        <v>2215700</v>
      </c>
      <c r="K8" s="30">
        <v>1.7</v>
      </c>
      <c r="L8" s="110">
        <v>0</v>
      </c>
      <c r="M8" s="104">
        <f t="shared" ref="M8:M26" si="0">(J8+K8*J8/100)+(J8+K8*J8/100)*L8/100</f>
        <v>2253366.9</v>
      </c>
      <c r="N8" s="111">
        <f t="shared" ref="N8:N27" si="1">ROUNDUP(M8,-2)</f>
        <v>2253400</v>
      </c>
      <c r="O8" s="166">
        <v>1.6</v>
      </c>
      <c r="P8" s="110">
        <v>0</v>
      </c>
      <c r="Q8" s="104">
        <f t="shared" ref="Q8:Q27" si="2">(M8+O8*M8/100)+(M8+O8*M8/100)*P8/100</f>
        <v>2289420.7703999998</v>
      </c>
      <c r="R8" s="113">
        <f t="shared" ref="R8:R27" si="3">ROUNDUP(Q8,-2)</f>
        <v>2289500</v>
      </c>
      <c r="S8" s="30">
        <v>1.7</v>
      </c>
      <c r="T8" s="110">
        <v>0</v>
      </c>
      <c r="U8" s="113">
        <f t="shared" ref="U8:U27" si="4">(Q8+S8*Q8/100)+(Q8+S8*Q8/100)*T8/100</f>
        <v>2328340.9234968</v>
      </c>
      <c r="V8" s="113">
        <f t="shared" ref="V8:V27" si="5">ROUNDUP(U8,-2)</f>
        <v>2328400</v>
      </c>
      <c r="W8" s="112">
        <v>1.7</v>
      </c>
      <c r="X8" s="110">
        <v>0</v>
      </c>
      <c r="Y8" s="104">
        <f t="shared" ref="Y8:Y27" si="6">(U8+W8*U8/100)+(U8+W8*U8/100)*X8/100</f>
        <v>2367922.7191962455</v>
      </c>
      <c r="Z8" s="113">
        <f t="shared" ref="Z8:Z26" si="7">ROUNDUP(Y8,-2)</f>
        <v>2368000</v>
      </c>
      <c r="AA8" s="30">
        <v>1.6</v>
      </c>
      <c r="AB8" s="110">
        <v>0</v>
      </c>
      <c r="AC8" s="113">
        <f t="shared" ref="AC8:AC27" si="8">(Y8+AA8*Y8/100)+(Y8+AA8*Y8/100)*AB8/100</f>
        <v>2405809.4827033854</v>
      </c>
      <c r="AD8" s="113">
        <f t="shared" ref="AD8:AD26" si="9">ROUNDUP(AC8,-2)</f>
        <v>2405900</v>
      </c>
    </row>
    <row r="9" spans="1:30" ht="12.75" customHeight="1" x14ac:dyDescent="0.2">
      <c r="A9" s="94" t="s">
        <v>19</v>
      </c>
      <c r="B9" s="94" t="s">
        <v>18</v>
      </c>
      <c r="C9" s="104">
        <v>2670294.5099999998</v>
      </c>
      <c r="D9" s="104">
        <f>C9-7.11*C9/100</f>
        <v>2480436.5703389999</v>
      </c>
      <c r="E9" s="105" t="e">
        <f>((C9-D9)*85/100)/86.31*50+((C9-D9)*15/100)/86.31*60+#REF!*1300</f>
        <v>#REF!</v>
      </c>
      <c r="F9" s="106" t="e">
        <f>D9+E9</f>
        <v>#REF!</v>
      </c>
      <c r="G9" s="107">
        <v>0.1</v>
      </c>
      <c r="H9" s="107">
        <v>0.1</v>
      </c>
      <c r="I9" s="108">
        <v>2.4079999999999999</v>
      </c>
      <c r="J9" s="109">
        <f>'2018'!J8</f>
        <v>6015300</v>
      </c>
      <c r="K9" s="30">
        <v>1.7</v>
      </c>
      <c r="L9" s="114">
        <f t="shared" ref="L9:L19" si="10">L8</f>
        <v>0</v>
      </c>
      <c r="M9" s="104">
        <f t="shared" si="0"/>
        <v>6117560.0999999996</v>
      </c>
      <c r="N9" s="111">
        <f t="shared" si="1"/>
        <v>6117600</v>
      </c>
      <c r="O9" s="145">
        <v>1.6</v>
      </c>
      <c r="P9" s="114">
        <f>P8</f>
        <v>0</v>
      </c>
      <c r="Q9" s="104">
        <f t="shared" si="2"/>
        <v>6215441.0615999997</v>
      </c>
      <c r="R9" s="115">
        <f t="shared" si="3"/>
        <v>6215500</v>
      </c>
      <c r="S9" s="30">
        <v>1.7</v>
      </c>
      <c r="T9" s="114">
        <f>T8</f>
        <v>0</v>
      </c>
      <c r="U9" s="115">
        <f t="shared" si="4"/>
        <v>6321103.5596471997</v>
      </c>
      <c r="V9" s="115">
        <f t="shared" si="5"/>
        <v>6321200</v>
      </c>
      <c r="W9" s="30">
        <v>1.7</v>
      </c>
      <c r="X9" s="114">
        <f>X8</f>
        <v>0</v>
      </c>
      <c r="Y9" s="104">
        <f t="shared" si="6"/>
        <v>6428562.320161202</v>
      </c>
      <c r="Z9" s="115">
        <f t="shared" si="7"/>
        <v>6428600</v>
      </c>
      <c r="AA9" s="30">
        <v>1.6</v>
      </c>
      <c r="AB9" s="114">
        <f>AB8</f>
        <v>0</v>
      </c>
      <c r="AC9" s="115">
        <f t="shared" si="8"/>
        <v>6531419.3172837812</v>
      </c>
      <c r="AD9" s="115">
        <f t="shared" si="9"/>
        <v>6531500</v>
      </c>
    </row>
    <row r="10" spans="1:30" ht="12.75" customHeight="1" x14ac:dyDescent="0.2">
      <c r="A10" s="94" t="s">
        <v>20</v>
      </c>
      <c r="B10" s="94" t="s">
        <v>18</v>
      </c>
      <c r="C10" s="104">
        <v>67491535.540000007</v>
      </c>
      <c r="D10" s="104">
        <f>C10-7.11*C10/100</f>
        <v>62692887.363106005</v>
      </c>
      <c r="E10" s="105" t="e">
        <f>((C10-D10)*85/100)/86.31*50+((C10-D10)*15/100)/86.31*60+#REF!*1300</f>
        <v>#REF!</v>
      </c>
      <c r="F10" s="106" t="e">
        <f>D10+E10</f>
        <v>#REF!</v>
      </c>
      <c r="G10" s="116">
        <v>0.45</v>
      </c>
      <c r="H10" s="116">
        <v>0.45</v>
      </c>
      <c r="I10" s="108">
        <v>2.4079999999999999</v>
      </c>
      <c r="J10" s="109">
        <f>'2018'!J9</f>
        <v>150506500</v>
      </c>
      <c r="K10" s="30">
        <v>1.7</v>
      </c>
      <c r="L10" s="114">
        <f t="shared" si="10"/>
        <v>0</v>
      </c>
      <c r="M10" s="104">
        <f t="shared" si="0"/>
        <v>153065110.5</v>
      </c>
      <c r="N10" s="111">
        <f t="shared" si="1"/>
        <v>153065200</v>
      </c>
      <c r="O10" s="30">
        <v>1.6</v>
      </c>
      <c r="P10" s="114">
        <f>P9</f>
        <v>0</v>
      </c>
      <c r="Q10" s="104">
        <f t="shared" si="2"/>
        <v>155514152.26800001</v>
      </c>
      <c r="R10" s="115">
        <f t="shared" si="3"/>
        <v>155514200</v>
      </c>
      <c r="S10" s="30">
        <v>1.7</v>
      </c>
      <c r="T10" s="114">
        <f>T9</f>
        <v>0</v>
      </c>
      <c r="U10" s="115">
        <f t="shared" si="4"/>
        <v>158157892.856556</v>
      </c>
      <c r="V10" s="115">
        <f t="shared" si="5"/>
        <v>158157900</v>
      </c>
      <c r="W10" s="30">
        <v>1.7</v>
      </c>
      <c r="X10" s="114">
        <f>X9</f>
        <v>0</v>
      </c>
      <c r="Y10" s="104">
        <f t="shared" si="6"/>
        <v>160846577.03511745</v>
      </c>
      <c r="Z10" s="115">
        <f t="shared" si="7"/>
        <v>160846600</v>
      </c>
      <c r="AA10" s="30">
        <v>1.6</v>
      </c>
      <c r="AB10" s="114">
        <f>AB9</f>
        <v>0</v>
      </c>
      <c r="AC10" s="115">
        <f t="shared" si="8"/>
        <v>163420122.26767933</v>
      </c>
      <c r="AD10" s="115">
        <f t="shared" si="9"/>
        <v>163420200</v>
      </c>
    </row>
    <row r="11" spans="1:30" ht="12.75" customHeight="1" x14ac:dyDescent="0.2">
      <c r="A11" s="94" t="s">
        <v>21</v>
      </c>
      <c r="B11" s="94" t="s">
        <v>18</v>
      </c>
      <c r="C11" s="104">
        <v>602445086.62</v>
      </c>
      <c r="D11" s="104">
        <f>C11-7.11*C11/100</f>
        <v>559611240.96131802</v>
      </c>
      <c r="E11" s="105" t="e">
        <f>((C11-D11)*85/100)/86.31*50+((C11-D11)*15/100)/86.31*60+#REF!*1300</f>
        <v>#REF!</v>
      </c>
      <c r="F11" s="106" t="e">
        <f>D11+E11</f>
        <v>#REF!</v>
      </c>
      <c r="G11" s="116">
        <v>0.45</v>
      </c>
      <c r="H11" s="116">
        <v>0.45</v>
      </c>
      <c r="I11" s="108">
        <v>2.4079999999999999</v>
      </c>
      <c r="J11" s="109">
        <f>'2018'!J10</f>
        <v>868689400</v>
      </c>
      <c r="K11" s="30">
        <v>4.2</v>
      </c>
      <c r="L11" s="114">
        <f t="shared" si="10"/>
        <v>0</v>
      </c>
      <c r="M11" s="104">
        <f t="shared" si="0"/>
        <v>905174354.79999995</v>
      </c>
      <c r="N11" s="111">
        <f t="shared" si="1"/>
        <v>905174400</v>
      </c>
      <c r="O11" s="30">
        <v>4.2</v>
      </c>
      <c r="P11" s="114">
        <f>P10</f>
        <v>0</v>
      </c>
      <c r="Q11" s="104">
        <f t="shared" si="2"/>
        <v>943191677.70159996</v>
      </c>
      <c r="R11" s="115">
        <f t="shared" si="3"/>
        <v>943191700</v>
      </c>
      <c r="S11" s="30">
        <v>4.2</v>
      </c>
      <c r="T11" s="114">
        <f>T10</f>
        <v>0</v>
      </c>
      <c r="U11" s="115">
        <f t="shared" si="4"/>
        <v>982805728.1650672</v>
      </c>
      <c r="V11" s="115">
        <f t="shared" si="5"/>
        <v>982805800</v>
      </c>
      <c r="W11" s="30">
        <v>3.4</v>
      </c>
      <c r="X11" s="114">
        <f>X10</f>
        <v>0</v>
      </c>
      <c r="Y11" s="104">
        <f t="shared" si="6"/>
        <v>1016221122.9226794</v>
      </c>
      <c r="Z11" s="115">
        <f t="shared" si="7"/>
        <v>1016221200</v>
      </c>
      <c r="AA11" s="30">
        <v>3.4</v>
      </c>
      <c r="AB11" s="114">
        <f>AB10</f>
        <v>0</v>
      </c>
      <c r="AC11" s="115">
        <f t="shared" si="8"/>
        <v>1050772641.1020505</v>
      </c>
      <c r="AD11" s="115">
        <f t="shared" si="9"/>
        <v>1050772700</v>
      </c>
    </row>
    <row r="12" spans="1:30" ht="12.75" customHeight="1" x14ac:dyDescent="0.2">
      <c r="A12" s="94" t="s">
        <v>22</v>
      </c>
      <c r="B12" s="94" t="s">
        <v>18</v>
      </c>
      <c r="C12" s="104">
        <v>368934542.62</v>
      </c>
      <c r="D12" s="104">
        <f>C12-7.11*C12/100</f>
        <v>342703296.639718</v>
      </c>
      <c r="E12" s="105" t="e">
        <f>((C12-D12)*85/100)/86.31*50+((C12-D12)*15/100)/86.31*60+#REF!*1300</f>
        <v>#REF!</v>
      </c>
      <c r="F12" s="106" t="e">
        <f>D12+E12</f>
        <v>#REF!</v>
      </c>
      <c r="G12" s="107">
        <v>1.2</v>
      </c>
      <c r="H12" s="107">
        <v>1.2</v>
      </c>
      <c r="I12" s="108">
        <v>2.4079999999999999</v>
      </c>
      <c r="J12" s="109">
        <f>'2018'!J11</f>
        <v>607651500</v>
      </c>
      <c r="K12" s="30">
        <v>1.8</v>
      </c>
      <c r="L12" s="114">
        <f t="shared" si="10"/>
        <v>0</v>
      </c>
      <c r="M12" s="104">
        <f t="shared" si="0"/>
        <v>618589227</v>
      </c>
      <c r="N12" s="111">
        <f t="shared" si="1"/>
        <v>618589300</v>
      </c>
      <c r="O12" s="30">
        <v>1.8</v>
      </c>
      <c r="P12" s="114">
        <f>P11</f>
        <v>0</v>
      </c>
      <c r="Q12" s="104">
        <f t="shared" si="2"/>
        <v>629723833.08599997</v>
      </c>
      <c r="R12" s="115">
        <f t="shared" si="3"/>
        <v>629723900</v>
      </c>
      <c r="S12" s="30">
        <v>1.8</v>
      </c>
      <c r="T12" s="114">
        <f>T11</f>
        <v>0</v>
      </c>
      <c r="U12" s="115">
        <f t="shared" si="4"/>
        <v>641058862.08154798</v>
      </c>
      <c r="V12" s="115">
        <f t="shared" si="5"/>
        <v>641058900</v>
      </c>
      <c r="W12" s="30">
        <v>1.8</v>
      </c>
      <c r="X12" s="114">
        <f>X11</f>
        <v>0</v>
      </c>
      <c r="Y12" s="104">
        <f t="shared" si="6"/>
        <v>652597921.59901583</v>
      </c>
      <c r="Z12" s="115">
        <f t="shared" si="7"/>
        <v>652598000</v>
      </c>
      <c r="AA12" s="30">
        <v>1.8</v>
      </c>
      <c r="AB12" s="114">
        <f>AB11</f>
        <v>0</v>
      </c>
      <c r="AC12" s="115">
        <f t="shared" si="8"/>
        <v>664344684.18779814</v>
      </c>
      <c r="AD12" s="115">
        <f t="shared" si="9"/>
        <v>664344700</v>
      </c>
    </row>
    <row r="13" spans="1:30" ht="12.75" customHeight="1" x14ac:dyDescent="0.2">
      <c r="A13" s="94" t="s">
        <v>23</v>
      </c>
      <c r="B13" s="94" t="s">
        <v>24</v>
      </c>
      <c r="C13" s="104"/>
      <c r="D13" s="104"/>
      <c r="E13" s="105"/>
      <c r="F13" s="106"/>
      <c r="G13" s="107"/>
      <c r="H13" s="107"/>
      <c r="I13" s="108"/>
      <c r="J13" s="109">
        <f>'2018'!J12</f>
        <v>3744100</v>
      </c>
      <c r="K13" s="30">
        <v>0</v>
      </c>
      <c r="L13" s="114">
        <f t="shared" si="10"/>
        <v>0</v>
      </c>
      <c r="M13" s="104">
        <f t="shared" si="0"/>
        <v>3744100</v>
      </c>
      <c r="N13" s="111">
        <f t="shared" si="1"/>
        <v>3744100</v>
      </c>
      <c r="O13" s="30">
        <v>0</v>
      </c>
      <c r="P13" s="114">
        <f>P12</f>
        <v>0</v>
      </c>
      <c r="Q13" s="104">
        <f t="shared" si="2"/>
        <v>3744100</v>
      </c>
      <c r="R13" s="115">
        <f t="shared" si="3"/>
        <v>3744100</v>
      </c>
      <c r="S13" s="30">
        <v>0</v>
      </c>
      <c r="T13" s="114">
        <f>T12</f>
        <v>0</v>
      </c>
      <c r="U13" s="115">
        <f t="shared" si="4"/>
        <v>3744100</v>
      </c>
      <c r="V13" s="115">
        <f t="shared" si="5"/>
        <v>3744100</v>
      </c>
      <c r="W13" s="30">
        <v>0</v>
      </c>
      <c r="X13" s="114">
        <f>X12</f>
        <v>0</v>
      </c>
      <c r="Y13" s="104">
        <f t="shared" si="6"/>
        <v>3744100</v>
      </c>
      <c r="Z13" s="115">
        <f t="shared" si="7"/>
        <v>3744100</v>
      </c>
      <c r="AA13" s="30">
        <v>0</v>
      </c>
      <c r="AB13" s="114">
        <f>AB12</f>
        <v>0</v>
      </c>
      <c r="AC13" s="115">
        <f t="shared" si="8"/>
        <v>3744100</v>
      </c>
      <c r="AD13" s="115">
        <f t="shared" si="9"/>
        <v>3744100</v>
      </c>
    </row>
    <row r="14" spans="1:30" ht="12.75" customHeight="1" x14ac:dyDescent="0.2">
      <c r="A14" s="94" t="s">
        <v>25</v>
      </c>
      <c r="B14" s="94" t="s">
        <v>18</v>
      </c>
      <c r="C14" s="104">
        <v>21842419</v>
      </c>
      <c r="D14" s="104">
        <f>C14-7.11*C14/100</f>
        <v>20289423.009100001</v>
      </c>
      <c r="E14" s="105" t="e">
        <f>((C14-D14)*85/100)/86.31*50+((C14-D14)*15/100)/86.31*60+#REF!*1300</f>
        <v>#REF!</v>
      </c>
      <c r="F14" s="106" t="e">
        <f>D14+E14</f>
        <v>#REF!</v>
      </c>
      <c r="G14" s="107">
        <v>4.5</v>
      </c>
      <c r="H14" s="107">
        <v>4.5</v>
      </c>
      <c r="I14" s="108">
        <v>2.4079999999999999</v>
      </c>
      <c r="J14" s="109">
        <f>'2018'!J13</f>
        <v>45635200</v>
      </c>
      <c r="K14" s="30">
        <v>1.7</v>
      </c>
      <c r="L14" s="114">
        <f t="shared" si="10"/>
        <v>0</v>
      </c>
      <c r="M14" s="104">
        <f t="shared" si="0"/>
        <v>46410998.399999999</v>
      </c>
      <c r="N14" s="111">
        <f t="shared" si="1"/>
        <v>46411000</v>
      </c>
      <c r="O14" s="30">
        <v>1.6</v>
      </c>
      <c r="P14" s="114">
        <f>P12</f>
        <v>0</v>
      </c>
      <c r="Q14" s="104">
        <f t="shared" si="2"/>
        <v>47153574.374399997</v>
      </c>
      <c r="R14" s="115">
        <f t="shared" si="3"/>
        <v>47153600</v>
      </c>
      <c r="S14" s="30">
        <v>1.7</v>
      </c>
      <c r="T14" s="114">
        <f>T12</f>
        <v>0</v>
      </c>
      <c r="U14" s="115">
        <f t="shared" si="4"/>
        <v>47955185.138764799</v>
      </c>
      <c r="V14" s="115">
        <f t="shared" si="5"/>
        <v>47955200</v>
      </c>
      <c r="W14" s="30">
        <v>1.7</v>
      </c>
      <c r="X14" s="114">
        <f>X12</f>
        <v>0</v>
      </c>
      <c r="Y14" s="104">
        <f t="shared" si="6"/>
        <v>48770423.286123797</v>
      </c>
      <c r="Z14" s="115">
        <f t="shared" si="7"/>
        <v>48770500</v>
      </c>
      <c r="AA14" s="30">
        <v>1.6</v>
      </c>
      <c r="AB14" s="114">
        <f>AB12</f>
        <v>0</v>
      </c>
      <c r="AC14" s="115">
        <f t="shared" si="8"/>
        <v>49550750.058701776</v>
      </c>
      <c r="AD14" s="115">
        <f t="shared" si="9"/>
        <v>49550800</v>
      </c>
    </row>
    <row r="15" spans="1:30" ht="12.75" customHeight="1" x14ac:dyDescent="0.2">
      <c r="A15" s="94" t="s">
        <v>26</v>
      </c>
      <c r="B15" s="94" t="s">
        <v>18</v>
      </c>
      <c r="C15" s="104">
        <v>2135317320.9100001</v>
      </c>
      <c r="D15" s="104">
        <f>C15-7.11*C15/100</f>
        <v>1983496259.3932991</v>
      </c>
      <c r="E15" s="105" t="e">
        <f>((C15-D15)*85/100)/86.31*50+((C15-D15)*15/100)/86.31*60+#REF!*1300</f>
        <v>#REF!</v>
      </c>
      <c r="F15" s="106" t="e">
        <f>D15+E15</f>
        <v>#REF!</v>
      </c>
      <c r="G15" s="107">
        <v>4.5</v>
      </c>
      <c r="H15" s="107">
        <v>4.5</v>
      </c>
      <c r="I15" s="108">
        <v>2.4079999999999999</v>
      </c>
      <c r="J15" s="109">
        <f>'2018'!J14</f>
        <v>4537017200</v>
      </c>
      <c r="K15" s="30">
        <v>2.2000000000000002</v>
      </c>
      <c r="L15" s="114">
        <f t="shared" si="10"/>
        <v>0</v>
      </c>
      <c r="M15" s="104">
        <f t="shared" si="0"/>
        <v>4636831578.3999996</v>
      </c>
      <c r="N15" s="111">
        <f t="shared" si="1"/>
        <v>4636831600</v>
      </c>
      <c r="O15" s="30">
        <v>1.5</v>
      </c>
      <c r="P15" s="114">
        <f>P14</f>
        <v>0</v>
      </c>
      <c r="Q15" s="104">
        <f t="shared" si="2"/>
        <v>4706384052.0759993</v>
      </c>
      <c r="R15" s="115">
        <f t="shared" si="3"/>
        <v>4706384100</v>
      </c>
      <c r="S15" s="30">
        <v>0.8</v>
      </c>
      <c r="T15" s="114">
        <f>T14</f>
        <v>0</v>
      </c>
      <c r="U15" s="115">
        <f t="shared" si="4"/>
        <v>4744035124.4926071</v>
      </c>
      <c r="V15" s="115">
        <f t="shared" si="5"/>
        <v>4744035200</v>
      </c>
      <c r="W15" s="30">
        <v>3</v>
      </c>
      <c r="X15" s="114">
        <f>X14</f>
        <v>0</v>
      </c>
      <c r="Y15" s="104">
        <f t="shared" si="6"/>
        <v>4886356178.2273855</v>
      </c>
      <c r="Z15" s="115">
        <f t="shared" si="7"/>
        <v>4886356200</v>
      </c>
      <c r="AA15" s="30">
        <v>2.2000000000000002</v>
      </c>
      <c r="AB15" s="114">
        <f>AB14</f>
        <v>0</v>
      </c>
      <c r="AC15" s="115">
        <f t="shared" si="8"/>
        <v>4993856014.1483879</v>
      </c>
      <c r="AD15" s="115">
        <f t="shared" si="9"/>
        <v>4993856100</v>
      </c>
    </row>
    <row r="16" spans="1:30" ht="12.75" customHeight="1" x14ac:dyDescent="0.2">
      <c r="A16" s="94" t="s">
        <v>27</v>
      </c>
      <c r="B16" s="94" t="s">
        <v>33</v>
      </c>
      <c r="C16" s="104">
        <v>244853788</v>
      </c>
      <c r="D16" s="104">
        <f>C16-7.11*C16/100</f>
        <v>227444683.67320001</v>
      </c>
      <c r="E16" s="105" t="e">
        <f>((C16-D16)*85/100)/86.31*50+((C16-D16)*15/100)/86.31*60+#REF!*1300</f>
        <v>#REF!</v>
      </c>
      <c r="F16" s="106" t="e">
        <f>D16+E16</f>
        <v>#REF!</v>
      </c>
      <c r="G16" s="116">
        <v>4</v>
      </c>
      <c r="H16" s="116">
        <v>4</v>
      </c>
      <c r="I16" s="108">
        <v>2.4079999999999999</v>
      </c>
      <c r="J16" s="109">
        <f>'2018'!J15</f>
        <v>446717200</v>
      </c>
      <c r="K16" s="30">
        <v>0.6</v>
      </c>
      <c r="L16" s="114">
        <f t="shared" si="10"/>
        <v>0</v>
      </c>
      <c r="M16" s="104">
        <f t="shared" si="0"/>
        <v>449397503.19999999</v>
      </c>
      <c r="N16" s="111">
        <f t="shared" si="1"/>
        <v>449397600</v>
      </c>
      <c r="O16" s="30">
        <v>0.5</v>
      </c>
      <c r="P16" s="114">
        <f>P15</f>
        <v>0</v>
      </c>
      <c r="Q16" s="104">
        <f t="shared" si="2"/>
        <v>451644490.71599996</v>
      </c>
      <c r="R16" s="115">
        <f t="shared" si="3"/>
        <v>451644500</v>
      </c>
      <c r="S16" s="30">
        <v>0.6</v>
      </c>
      <c r="T16" s="114">
        <f>T15</f>
        <v>0</v>
      </c>
      <c r="U16" s="115">
        <f t="shared" si="4"/>
        <v>454354357.66029596</v>
      </c>
      <c r="V16" s="115">
        <f t="shared" si="5"/>
        <v>454354400</v>
      </c>
      <c r="W16" s="30">
        <v>0.6</v>
      </c>
      <c r="X16" s="114">
        <f>X15</f>
        <v>0</v>
      </c>
      <c r="Y16" s="104">
        <f t="shared" si="6"/>
        <v>457080483.80625772</v>
      </c>
      <c r="Z16" s="115">
        <f t="shared" si="7"/>
        <v>457080500</v>
      </c>
      <c r="AA16" s="30">
        <v>0.5</v>
      </c>
      <c r="AB16" s="114">
        <f>AB15</f>
        <v>0</v>
      </c>
      <c r="AC16" s="115">
        <f t="shared" si="8"/>
        <v>459365886.22528899</v>
      </c>
      <c r="AD16" s="115">
        <f t="shared" si="9"/>
        <v>459365900</v>
      </c>
    </row>
    <row r="17" spans="1:30" ht="12.75" customHeight="1" x14ac:dyDescent="0.2">
      <c r="A17" s="94"/>
      <c r="B17" s="94" t="s">
        <v>64</v>
      </c>
      <c r="C17" s="104"/>
      <c r="D17" s="104"/>
      <c r="E17" s="105"/>
      <c r="F17" s="106"/>
      <c r="G17" s="107"/>
      <c r="H17" s="107"/>
      <c r="I17" s="108"/>
      <c r="J17" s="109">
        <f>'2018'!J16</f>
        <v>81428600</v>
      </c>
      <c r="K17" s="30">
        <v>0</v>
      </c>
      <c r="L17" s="114">
        <f t="shared" si="10"/>
        <v>0</v>
      </c>
      <c r="M17" s="104">
        <f>(J17+K17*J17/100)+(J17+K17*J17/100)*L17/100</f>
        <v>81428600</v>
      </c>
      <c r="N17" s="111">
        <f t="shared" si="1"/>
        <v>81428600</v>
      </c>
      <c r="O17" s="30">
        <v>0</v>
      </c>
      <c r="P17" s="114">
        <f>P18</f>
        <v>0</v>
      </c>
      <c r="Q17" s="104">
        <f>(M17+O17*M17/100)+(M17+O17*M17/100)*P17/100</f>
        <v>81428600</v>
      </c>
      <c r="R17" s="115">
        <f>ROUNDUP(Q17,-2)</f>
        <v>81428600</v>
      </c>
      <c r="S17" s="30">
        <v>0</v>
      </c>
      <c r="T17" s="114">
        <f>T18</f>
        <v>0</v>
      </c>
      <c r="U17" s="115">
        <f>(Q17+S17*Q17/100)+(Q17+S17*Q17/100)*T17/100</f>
        <v>81428600</v>
      </c>
      <c r="V17" s="115">
        <f>ROUNDUP(U17,-2)</f>
        <v>81428600</v>
      </c>
      <c r="W17" s="30"/>
      <c r="X17" s="114"/>
      <c r="Y17" s="104"/>
      <c r="Z17" s="115"/>
      <c r="AA17" s="30"/>
      <c r="AB17" s="114"/>
      <c r="AC17" s="115"/>
      <c r="AD17" s="115"/>
    </row>
    <row r="18" spans="1:30" ht="12.75" customHeight="1" x14ac:dyDescent="0.2">
      <c r="A18" s="94"/>
      <c r="B18" s="94" t="s">
        <v>63</v>
      </c>
      <c r="C18" s="104">
        <v>972837</v>
      </c>
      <c r="D18" s="104">
        <f>C18-7.11*C18/100</f>
        <v>903668.28930000006</v>
      </c>
      <c r="E18" s="105" t="e">
        <f>((C18-D18)*85/100)/86.31*50+((C18-D18)*15/100)/86.31*60+#REF!*1300</f>
        <v>#REF!</v>
      </c>
      <c r="F18" s="106" t="e">
        <f>D18+E18</f>
        <v>#REF!</v>
      </c>
      <c r="G18" s="116">
        <v>4</v>
      </c>
      <c r="H18" s="116">
        <v>4</v>
      </c>
      <c r="I18" s="108">
        <v>2.4079999999999999</v>
      </c>
      <c r="J18" s="109">
        <f>'2018'!J17</f>
        <v>627800</v>
      </c>
      <c r="K18" s="30">
        <v>0</v>
      </c>
      <c r="L18" s="114">
        <f t="shared" si="10"/>
        <v>0</v>
      </c>
      <c r="M18" s="104">
        <f t="shared" si="0"/>
        <v>627800</v>
      </c>
      <c r="N18" s="111">
        <f t="shared" si="1"/>
        <v>627800</v>
      </c>
      <c r="O18" s="30">
        <v>0</v>
      </c>
      <c r="P18" s="114">
        <f>P16</f>
        <v>0</v>
      </c>
      <c r="Q18" s="104">
        <f t="shared" si="2"/>
        <v>627800</v>
      </c>
      <c r="R18" s="115">
        <f t="shared" si="3"/>
        <v>627800</v>
      </c>
      <c r="S18" s="30">
        <v>0</v>
      </c>
      <c r="T18" s="114">
        <f>T16</f>
        <v>0</v>
      </c>
      <c r="U18" s="115">
        <f t="shared" si="4"/>
        <v>627800</v>
      </c>
      <c r="V18" s="115">
        <f t="shared" si="5"/>
        <v>627800</v>
      </c>
      <c r="W18" s="30">
        <v>0</v>
      </c>
      <c r="X18" s="114">
        <f>X16</f>
        <v>0</v>
      </c>
      <c r="Y18" s="104">
        <f t="shared" si="6"/>
        <v>627800</v>
      </c>
      <c r="Z18" s="115">
        <f t="shared" si="7"/>
        <v>627800</v>
      </c>
      <c r="AA18" s="30">
        <v>0</v>
      </c>
      <c r="AB18" s="114">
        <f>AB16</f>
        <v>0</v>
      </c>
      <c r="AC18" s="115">
        <f t="shared" si="8"/>
        <v>627800</v>
      </c>
      <c r="AD18" s="115">
        <f t="shared" si="9"/>
        <v>627800</v>
      </c>
    </row>
    <row r="19" spans="1:30" ht="12.75" customHeight="1" x14ac:dyDescent="0.2">
      <c r="A19" s="94" t="s">
        <v>28</v>
      </c>
      <c r="B19" s="94" t="s">
        <v>18</v>
      </c>
      <c r="C19" s="104"/>
      <c r="D19" s="104"/>
      <c r="E19" s="105"/>
      <c r="F19" s="106"/>
      <c r="G19" s="107"/>
      <c r="H19" s="107"/>
      <c r="I19" s="108"/>
      <c r="J19" s="109">
        <f>'2018'!J18</f>
        <v>11114900</v>
      </c>
      <c r="K19" s="30">
        <v>1.7</v>
      </c>
      <c r="L19" s="114">
        <f t="shared" si="10"/>
        <v>0</v>
      </c>
      <c r="M19" s="104">
        <f t="shared" si="0"/>
        <v>11303853.300000001</v>
      </c>
      <c r="N19" s="111">
        <f t="shared" si="1"/>
        <v>11303900</v>
      </c>
      <c r="O19" s="30">
        <v>1.6</v>
      </c>
      <c r="P19" s="114">
        <f>P17</f>
        <v>0</v>
      </c>
      <c r="Q19" s="104">
        <f t="shared" si="2"/>
        <v>11484714.9528</v>
      </c>
      <c r="R19" s="115">
        <f t="shared" si="3"/>
        <v>11484800</v>
      </c>
      <c r="S19" s="30">
        <v>1.7</v>
      </c>
      <c r="T19" s="114">
        <f>T17</f>
        <v>0</v>
      </c>
      <c r="U19" s="115">
        <f t="shared" si="4"/>
        <v>11679955.1069976</v>
      </c>
      <c r="V19" s="115">
        <f t="shared" si="5"/>
        <v>11680000</v>
      </c>
      <c r="W19" s="30">
        <v>1.7</v>
      </c>
      <c r="X19" s="114" t="e">
        <f>#REF!</f>
        <v>#REF!</v>
      </c>
      <c r="Y19" s="104" t="e">
        <f t="shared" si="6"/>
        <v>#REF!</v>
      </c>
      <c r="Z19" s="115" t="e">
        <f t="shared" si="7"/>
        <v>#REF!</v>
      </c>
      <c r="AA19" s="30">
        <v>1.6</v>
      </c>
      <c r="AB19" s="114" t="e">
        <f>#REF!</f>
        <v>#REF!</v>
      </c>
      <c r="AC19" s="115" t="e">
        <f t="shared" si="8"/>
        <v>#REF!</v>
      </c>
      <c r="AD19" s="115" t="e">
        <f t="shared" si="9"/>
        <v>#REF!</v>
      </c>
    </row>
    <row r="20" spans="1:30" ht="12.75" customHeight="1" x14ac:dyDescent="0.2">
      <c r="A20" s="94" t="s">
        <v>29</v>
      </c>
      <c r="B20" s="94" t="s">
        <v>18</v>
      </c>
      <c r="C20" s="104"/>
      <c r="D20" s="104"/>
      <c r="E20" s="105"/>
      <c r="F20" s="106"/>
      <c r="G20" s="107"/>
      <c r="H20" s="107"/>
      <c r="I20" s="108"/>
      <c r="J20" s="109">
        <f>'2018'!J19</f>
        <v>26626600</v>
      </c>
      <c r="K20" s="30">
        <v>1.7</v>
      </c>
      <c r="L20" s="114">
        <v>0</v>
      </c>
      <c r="M20" s="104">
        <f t="shared" si="0"/>
        <v>27079252.199999999</v>
      </c>
      <c r="N20" s="111">
        <f>ROUNDUP(M20,-2)-100</f>
        <v>27079200</v>
      </c>
      <c r="O20" s="30">
        <v>1.6</v>
      </c>
      <c r="P20" s="114">
        <v>0</v>
      </c>
      <c r="Q20" s="104">
        <f t="shared" si="2"/>
        <v>27512520.235199999</v>
      </c>
      <c r="R20" s="115">
        <f>ROUNDUP(Q20,-2)-100</f>
        <v>27512500</v>
      </c>
      <c r="S20" s="30">
        <v>1.7</v>
      </c>
      <c r="T20" s="114">
        <v>0</v>
      </c>
      <c r="U20" s="115">
        <f t="shared" si="4"/>
        <v>27980233.079198398</v>
      </c>
      <c r="V20" s="115">
        <f>ROUNDUP(U20,-2)-100</f>
        <v>27980200</v>
      </c>
      <c r="W20" s="30">
        <v>1.7</v>
      </c>
      <c r="X20" s="114">
        <v>0</v>
      </c>
      <c r="Y20" s="104">
        <f t="shared" si="6"/>
        <v>28455897.041544769</v>
      </c>
      <c r="Z20" s="115">
        <f>ROUNDUP(Y20,-2)-100</f>
        <v>28455800</v>
      </c>
      <c r="AA20" s="30">
        <v>1.6</v>
      </c>
      <c r="AB20" s="114">
        <v>0</v>
      </c>
      <c r="AC20" s="115">
        <f t="shared" si="8"/>
        <v>28911191.394209486</v>
      </c>
      <c r="AD20" s="115">
        <f>ROUNDUP(AC20,-2)-100</f>
        <v>28911100</v>
      </c>
    </row>
    <row r="21" spans="1:30" ht="12.75" customHeight="1" x14ac:dyDescent="0.2">
      <c r="A21" s="94" t="s">
        <v>30</v>
      </c>
      <c r="B21" s="94" t="s">
        <v>18</v>
      </c>
      <c r="C21" s="104">
        <v>44538012.609999999</v>
      </c>
      <c r="D21" s="104">
        <f>C21-7.11*C21/100</f>
        <v>41371359.913428999</v>
      </c>
      <c r="E21" s="105" t="e">
        <f>((C21-D21)*85/100)/86.31*50+((C21-D21)*15/100)/86.31*60+#REF!*1300</f>
        <v>#REF!</v>
      </c>
      <c r="F21" s="106" t="e">
        <f>D21+E21</f>
        <v>#REF!</v>
      </c>
      <c r="G21" s="107">
        <v>0.1</v>
      </c>
      <c r="H21" s="107">
        <v>0.1</v>
      </c>
      <c r="I21" s="108">
        <v>2.4079999999999999</v>
      </c>
      <c r="J21" s="109">
        <f>'2018'!J20</f>
        <v>35680100</v>
      </c>
      <c r="K21" s="30">
        <v>1.7</v>
      </c>
      <c r="L21" s="114">
        <f>L19</f>
        <v>0</v>
      </c>
      <c r="M21" s="104">
        <f t="shared" si="0"/>
        <v>36286661.700000003</v>
      </c>
      <c r="N21" s="111">
        <f t="shared" si="1"/>
        <v>36286700</v>
      </c>
      <c r="O21" s="30">
        <v>1.6</v>
      </c>
      <c r="P21" s="114">
        <f>P17</f>
        <v>0</v>
      </c>
      <c r="Q21" s="104">
        <f t="shared" si="2"/>
        <v>36867248.287200004</v>
      </c>
      <c r="R21" s="115">
        <f t="shared" si="3"/>
        <v>36867300</v>
      </c>
      <c r="S21" s="30">
        <v>1.7</v>
      </c>
      <c r="T21" s="114">
        <f>T19</f>
        <v>0</v>
      </c>
      <c r="U21" s="115">
        <f t="shared" si="4"/>
        <v>37493991.508082405</v>
      </c>
      <c r="V21" s="115">
        <f t="shared" si="5"/>
        <v>37494000</v>
      </c>
      <c r="W21" s="30">
        <v>1.7</v>
      </c>
      <c r="X21" s="114" t="e">
        <f>#REF!</f>
        <v>#REF!</v>
      </c>
      <c r="Y21" s="104" t="e">
        <f t="shared" si="6"/>
        <v>#REF!</v>
      </c>
      <c r="Z21" s="115" t="e">
        <f t="shared" si="7"/>
        <v>#REF!</v>
      </c>
      <c r="AA21" s="30">
        <v>1.6</v>
      </c>
      <c r="AB21" s="114" t="e">
        <f>AB19</f>
        <v>#REF!</v>
      </c>
      <c r="AC21" s="115" t="e">
        <f t="shared" si="8"/>
        <v>#REF!</v>
      </c>
      <c r="AD21" s="115" t="e">
        <f t="shared" si="9"/>
        <v>#REF!</v>
      </c>
    </row>
    <row r="22" spans="1:30" s="120" customFormat="1" ht="12.75" customHeight="1" x14ac:dyDescent="0.2">
      <c r="A22" s="117" t="s">
        <v>32</v>
      </c>
      <c r="B22" s="117" t="s">
        <v>33</v>
      </c>
      <c r="C22" s="118">
        <f>1905797.85+17536110</f>
        <v>19441907.850000001</v>
      </c>
      <c r="D22" s="118">
        <f t="shared" ref="D22:D27" si="11">C22-7.11*C22/100</f>
        <v>18059588.201865003</v>
      </c>
      <c r="E22" s="105" t="e">
        <f>((C22-D22)*85/100)/86.31*50+((C22-D22)*15/100)/86.31*60+#REF!*1300</f>
        <v>#REF!</v>
      </c>
      <c r="F22" s="106" t="e">
        <f t="shared" ref="F22:F27" si="12">D22+E22</f>
        <v>#REF!</v>
      </c>
      <c r="G22" s="119">
        <v>0.1</v>
      </c>
      <c r="H22" s="119">
        <v>0.1</v>
      </c>
      <c r="I22" s="108">
        <v>2.4079999999999999</v>
      </c>
      <c r="J22" s="109">
        <f>'2018'!J22</f>
        <v>28396700</v>
      </c>
      <c r="K22" s="30">
        <v>1.7</v>
      </c>
      <c r="L22" s="114">
        <f t="shared" ref="L22:L26" si="13">L20</f>
        <v>0</v>
      </c>
      <c r="M22" s="104">
        <f t="shared" si="0"/>
        <v>28879443.899999999</v>
      </c>
      <c r="N22" s="111">
        <f t="shared" si="1"/>
        <v>28879500</v>
      </c>
      <c r="O22" s="30">
        <v>1.6</v>
      </c>
      <c r="P22" s="114">
        <f t="shared" ref="P22:P26" si="14">P18</f>
        <v>0</v>
      </c>
      <c r="Q22" s="104">
        <f t="shared" si="2"/>
        <v>29341515.0024</v>
      </c>
      <c r="R22" s="115">
        <f t="shared" si="3"/>
        <v>29341600</v>
      </c>
      <c r="S22" s="30">
        <v>1.7</v>
      </c>
      <c r="T22" s="114">
        <f t="shared" ref="T22:T27" si="15">T20</f>
        <v>0</v>
      </c>
      <c r="U22" s="115">
        <f t="shared" si="4"/>
        <v>29840320.757440798</v>
      </c>
      <c r="V22" s="115">
        <f t="shared" si="5"/>
        <v>29840400</v>
      </c>
      <c r="W22" s="30">
        <v>1.7</v>
      </c>
      <c r="X22" s="114" t="e">
        <f>X26</f>
        <v>#REF!</v>
      </c>
      <c r="Y22" s="104" t="e">
        <f t="shared" si="6"/>
        <v>#REF!</v>
      </c>
      <c r="Z22" s="115" t="e">
        <f t="shared" si="7"/>
        <v>#REF!</v>
      </c>
      <c r="AA22" s="30">
        <v>1.6</v>
      </c>
      <c r="AB22" s="114" t="e">
        <f>AB26</f>
        <v>#REF!</v>
      </c>
      <c r="AC22" s="115" t="e">
        <f t="shared" si="8"/>
        <v>#REF!</v>
      </c>
      <c r="AD22" s="115" t="e">
        <f t="shared" si="9"/>
        <v>#REF!</v>
      </c>
    </row>
    <row r="23" spans="1:30" ht="12.75" customHeight="1" x14ac:dyDescent="0.2">
      <c r="A23" s="94" t="s">
        <v>34</v>
      </c>
      <c r="B23" s="94" t="s">
        <v>18</v>
      </c>
      <c r="C23" s="104">
        <v>248651612.44</v>
      </c>
      <c r="D23" s="104">
        <f t="shared" si="11"/>
        <v>230972482.79551601</v>
      </c>
      <c r="E23" s="105" t="e">
        <f>((C23-D23)*85/100)/86.31*50+((C23-D23)*15/100)/86.31*60+#REF!*1300</f>
        <v>#REF!</v>
      </c>
      <c r="F23" s="106" t="e">
        <f t="shared" si="12"/>
        <v>#REF!</v>
      </c>
      <c r="G23" s="107">
        <v>0.1</v>
      </c>
      <c r="H23" s="107">
        <v>0.1</v>
      </c>
      <c r="I23" s="108">
        <v>2.4079999999999999</v>
      </c>
      <c r="J23" s="109">
        <f>'2018'!J23</f>
        <v>430956900</v>
      </c>
      <c r="K23" s="30">
        <v>4.8</v>
      </c>
      <c r="L23" s="114">
        <f t="shared" si="13"/>
        <v>0</v>
      </c>
      <c r="M23" s="104">
        <f t="shared" si="0"/>
        <v>451642831.19999999</v>
      </c>
      <c r="N23" s="111">
        <f t="shared" si="1"/>
        <v>451642900</v>
      </c>
      <c r="O23" s="30">
        <v>4.8</v>
      </c>
      <c r="P23" s="114">
        <f t="shared" si="14"/>
        <v>0</v>
      </c>
      <c r="Q23" s="104">
        <f t="shared" si="2"/>
        <v>473321687.09759998</v>
      </c>
      <c r="R23" s="115">
        <f t="shared" si="3"/>
        <v>473321700</v>
      </c>
      <c r="S23" s="30">
        <v>4.0999999999999996</v>
      </c>
      <c r="T23" s="114">
        <f t="shared" si="15"/>
        <v>0</v>
      </c>
      <c r="U23" s="115">
        <f t="shared" si="4"/>
        <v>492727876.2686016</v>
      </c>
      <c r="V23" s="115">
        <f t="shared" si="5"/>
        <v>492727900</v>
      </c>
      <c r="W23" s="30">
        <v>4.8</v>
      </c>
      <c r="X23" s="114" t="e">
        <f>X22</f>
        <v>#REF!</v>
      </c>
      <c r="Y23" s="104" t="e">
        <f t="shared" si="6"/>
        <v>#REF!</v>
      </c>
      <c r="Z23" s="115" t="e">
        <f t="shared" si="7"/>
        <v>#REF!</v>
      </c>
      <c r="AA23" s="30">
        <v>4.8</v>
      </c>
      <c r="AB23" s="114" t="e">
        <f>AB22</f>
        <v>#REF!</v>
      </c>
      <c r="AC23" s="115" t="e">
        <f t="shared" si="8"/>
        <v>#REF!</v>
      </c>
      <c r="AD23" s="115" t="e">
        <f t="shared" si="9"/>
        <v>#REF!</v>
      </c>
    </row>
    <row r="24" spans="1:30" ht="12.75" customHeight="1" x14ac:dyDescent="0.2">
      <c r="A24" s="94" t="s">
        <v>35</v>
      </c>
      <c r="B24" s="94" t="s">
        <v>18</v>
      </c>
      <c r="C24" s="104">
        <v>8149327.0300000003</v>
      </c>
      <c r="D24" s="104">
        <f t="shared" si="11"/>
        <v>7569909.8781670006</v>
      </c>
      <c r="E24" s="105" t="e">
        <f>((C24-D24)*85/100)/86.31*50+((C24-D24)*15/100)/86.31*60+#REF!*1300</f>
        <v>#REF!</v>
      </c>
      <c r="F24" s="106" t="e">
        <f t="shared" si="12"/>
        <v>#REF!</v>
      </c>
      <c r="G24" s="107">
        <v>0.1</v>
      </c>
      <c r="H24" s="107">
        <v>0.1</v>
      </c>
      <c r="I24" s="108">
        <v>2.4079999999999999</v>
      </c>
      <c r="J24" s="109">
        <f>'2018'!J24</f>
        <v>11340000</v>
      </c>
      <c r="K24" s="30">
        <v>1.7</v>
      </c>
      <c r="L24" s="114">
        <f t="shared" si="13"/>
        <v>0</v>
      </c>
      <c r="M24" s="104">
        <f t="shared" si="0"/>
        <v>11532780</v>
      </c>
      <c r="N24" s="111">
        <f t="shared" si="1"/>
        <v>11532800</v>
      </c>
      <c r="O24" s="30">
        <v>1.6</v>
      </c>
      <c r="P24" s="114">
        <f t="shared" si="14"/>
        <v>0</v>
      </c>
      <c r="Q24" s="104">
        <f t="shared" si="2"/>
        <v>11717304.48</v>
      </c>
      <c r="R24" s="115">
        <f t="shared" si="3"/>
        <v>11717400</v>
      </c>
      <c r="S24" s="30">
        <v>1.7</v>
      </c>
      <c r="T24" s="114">
        <f t="shared" si="15"/>
        <v>0</v>
      </c>
      <c r="U24" s="115">
        <f t="shared" si="4"/>
        <v>11916498.656160001</v>
      </c>
      <c r="V24" s="115">
        <f t="shared" si="5"/>
        <v>11916500</v>
      </c>
      <c r="W24" s="30">
        <v>1.7</v>
      </c>
      <c r="X24" s="114" t="e">
        <f>X23</f>
        <v>#REF!</v>
      </c>
      <c r="Y24" s="104" t="e">
        <f t="shared" si="6"/>
        <v>#REF!</v>
      </c>
      <c r="Z24" s="115" t="e">
        <f t="shared" si="7"/>
        <v>#REF!</v>
      </c>
      <c r="AA24" s="30">
        <v>1.6</v>
      </c>
      <c r="AB24" s="114" t="e">
        <f>AB23</f>
        <v>#REF!</v>
      </c>
      <c r="AC24" s="115" t="e">
        <f t="shared" si="8"/>
        <v>#REF!</v>
      </c>
      <c r="AD24" s="115" t="e">
        <f t="shared" si="9"/>
        <v>#REF!</v>
      </c>
    </row>
    <row r="25" spans="1:30" ht="12.75" customHeight="1" x14ac:dyDescent="0.2">
      <c r="A25" s="94" t="s">
        <v>36</v>
      </c>
      <c r="B25" s="94" t="s">
        <v>18</v>
      </c>
      <c r="C25" s="104">
        <v>11200577.779999999</v>
      </c>
      <c r="D25" s="104">
        <f t="shared" si="11"/>
        <v>10404216.699841999</v>
      </c>
      <c r="E25" s="105" t="e">
        <f>((C25-D25)*85/100)/86.31*50+((C25-D25)*15/100)/86.31*60+#REF!*1300</f>
        <v>#REF!</v>
      </c>
      <c r="F25" s="106" t="e">
        <f t="shared" si="12"/>
        <v>#REF!</v>
      </c>
      <c r="G25" s="107">
        <v>0.1</v>
      </c>
      <c r="H25" s="107">
        <v>0.1</v>
      </c>
      <c r="I25" s="108">
        <v>2.4079999999999999</v>
      </c>
      <c r="J25" s="109">
        <f>'2018'!J25</f>
        <v>32915800</v>
      </c>
      <c r="K25" s="30">
        <v>1.7</v>
      </c>
      <c r="L25" s="114">
        <f t="shared" si="13"/>
        <v>0</v>
      </c>
      <c r="M25" s="104">
        <f t="shared" si="0"/>
        <v>33475368.600000001</v>
      </c>
      <c r="N25" s="111">
        <f t="shared" si="1"/>
        <v>33475400</v>
      </c>
      <c r="O25" s="30">
        <v>1.6</v>
      </c>
      <c r="P25" s="114">
        <f t="shared" si="14"/>
        <v>0</v>
      </c>
      <c r="Q25" s="104">
        <f t="shared" si="2"/>
        <v>34010974.497600004</v>
      </c>
      <c r="R25" s="115">
        <f t="shared" si="3"/>
        <v>34011000</v>
      </c>
      <c r="S25" s="30">
        <v>1.7</v>
      </c>
      <c r="T25" s="114">
        <f t="shared" si="15"/>
        <v>0</v>
      </c>
      <c r="U25" s="115">
        <f t="shared" si="4"/>
        <v>34589161.064059205</v>
      </c>
      <c r="V25" s="115">
        <f t="shared" si="5"/>
        <v>34589200</v>
      </c>
      <c r="W25" s="30">
        <v>1.7</v>
      </c>
      <c r="X25" s="114" t="e">
        <f>X24</f>
        <v>#REF!</v>
      </c>
      <c r="Y25" s="104" t="e">
        <f t="shared" si="6"/>
        <v>#REF!</v>
      </c>
      <c r="Z25" s="115" t="e">
        <f t="shared" si="7"/>
        <v>#REF!</v>
      </c>
      <c r="AA25" s="30">
        <v>1.6</v>
      </c>
      <c r="AB25" s="114" t="e">
        <f>AB24</f>
        <v>#REF!</v>
      </c>
      <c r="AC25" s="115" t="e">
        <f t="shared" si="8"/>
        <v>#REF!</v>
      </c>
      <c r="AD25" s="115" t="e">
        <f t="shared" si="9"/>
        <v>#REF!</v>
      </c>
    </row>
    <row r="26" spans="1:30" ht="12.75" customHeight="1" x14ac:dyDescent="0.2">
      <c r="A26" s="94" t="s">
        <v>37</v>
      </c>
      <c r="B26" s="94" t="s">
        <v>38</v>
      </c>
      <c r="C26" s="104">
        <v>288940.73</v>
      </c>
      <c r="D26" s="104">
        <f t="shared" si="11"/>
        <v>268397.04409699998</v>
      </c>
      <c r="E26" s="105" t="e">
        <f>((C26-D26)*85/100)/86.31*50+((C26-D26)*15/100)/86.31*60+#REF!*1300</f>
        <v>#REF!</v>
      </c>
      <c r="F26" s="106" t="e">
        <f t="shared" si="12"/>
        <v>#REF!</v>
      </c>
      <c r="G26" s="107">
        <v>0.1</v>
      </c>
      <c r="H26" s="107">
        <v>0.1</v>
      </c>
      <c r="I26" s="108">
        <v>2.4079999999999999</v>
      </c>
      <c r="J26" s="109">
        <f>'2018'!J26</f>
        <v>104000</v>
      </c>
      <c r="K26" s="30">
        <v>0</v>
      </c>
      <c r="L26" s="114">
        <f t="shared" si="13"/>
        <v>0</v>
      </c>
      <c r="M26" s="104">
        <f t="shared" si="0"/>
        <v>104000</v>
      </c>
      <c r="N26" s="111">
        <f t="shared" si="1"/>
        <v>104000</v>
      </c>
      <c r="O26" s="30">
        <v>0</v>
      </c>
      <c r="P26" s="114">
        <f t="shared" si="14"/>
        <v>0</v>
      </c>
      <c r="Q26" s="104">
        <f t="shared" si="2"/>
        <v>104000</v>
      </c>
      <c r="R26" s="115">
        <f t="shared" si="3"/>
        <v>104000</v>
      </c>
      <c r="S26" s="30">
        <v>0</v>
      </c>
      <c r="T26" s="114">
        <f t="shared" si="15"/>
        <v>0</v>
      </c>
      <c r="U26" s="115">
        <f t="shared" si="4"/>
        <v>104000</v>
      </c>
      <c r="V26" s="115">
        <f t="shared" si="5"/>
        <v>104000</v>
      </c>
      <c r="W26" s="30">
        <v>0</v>
      </c>
      <c r="X26" s="114" t="e">
        <f>#REF!</f>
        <v>#REF!</v>
      </c>
      <c r="Y26" s="104" t="e">
        <f t="shared" si="6"/>
        <v>#REF!</v>
      </c>
      <c r="Z26" s="115" t="e">
        <f t="shared" si="7"/>
        <v>#REF!</v>
      </c>
      <c r="AA26" s="30">
        <v>0</v>
      </c>
      <c r="AB26" s="114" t="e">
        <f>#REF!</f>
        <v>#REF!</v>
      </c>
      <c r="AC26" s="115" t="e">
        <f t="shared" si="8"/>
        <v>#REF!</v>
      </c>
      <c r="AD26" s="115" t="e">
        <f t="shared" si="9"/>
        <v>#REF!</v>
      </c>
    </row>
    <row r="27" spans="1:30" s="120" customFormat="1" ht="12.75" customHeight="1" x14ac:dyDescent="0.2">
      <c r="A27" s="117" t="s">
        <v>39</v>
      </c>
      <c r="B27" s="117" t="s">
        <v>33</v>
      </c>
      <c r="C27" s="118">
        <f>36996009.39-17536110</f>
        <v>19459899.390000001</v>
      </c>
      <c r="D27" s="118">
        <f t="shared" si="11"/>
        <v>18076300.543370999</v>
      </c>
      <c r="E27" s="105" t="e">
        <f>((C27-D27)*85/100)/86.31*50+((C27-D27)*15/100)/86.31*60+#REF!*1300</f>
        <v>#REF!</v>
      </c>
      <c r="F27" s="106" t="e">
        <f t="shared" si="12"/>
        <v>#REF!</v>
      </c>
      <c r="G27" s="119">
        <v>0.1</v>
      </c>
      <c r="H27" s="119">
        <v>0.1</v>
      </c>
      <c r="I27" s="108">
        <v>2.4079999999999999</v>
      </c>
      <c r="J27" s="109">
        <f>'2018'!J27</f>
        <v>1641800</v>
      </c>
      <c r="K27" s="30">
        <v>1.7</v>
      </c>
      <c r="L27" s="121"/>
      <c r="M27" s="104">
        <f>(J27+K27*J27/100)+(J27+K27*J27/100)*L27/100</f>
        <v>1669710.6</v>
      </c>
      <c r="N27" s="111">
        <f t="shared" si="1"/>
        <v>1669800</v>
      </c>
      <c r="O27" s="30">
        <v>1.6</v>
      </c>
      <c r="P27" s="121"/>
      <c r="Q27" s="104">
        <f t="shared" si="2"/>
        <v>1696425.9696000002</v>
      </c>
      <c r="R27" s="115">
        <f t="shared" si="3"/>
        <v>1696500</v>
      </c>
      <c r="S27" s="30">
        <v>1.7</v>
      </c>
      <c r="T27" s="114">
        <f t="shared" si="15"/>
        <v>0</v>
      </c>
      <c r="U27" s="115">
        <f t="shared" si="4"/>
        <v>1725265.2110832003</v>
      </c>
      <c r="V27" s="115">
        <f t="shared" si="5"/>
        <v>1725300</v>
      </c>
      <c r="W27" s="30"/>
      <c r="X27" s="121"/>
      <c r="Y27" s="104">
        <f t="shared" si="6"/>
        <v>1725265.2110832003</v>
      </c>
      <c r="Z27" s="115">
        <f>V27+3*30000</f>
        <v>1815300</v>
      </c>
      <c r="AA27" s="30"/>
      <c r="AB27" s="121"/>
      <c r="AC27" s="115">
        <f t="shared" si="8"/>
        <v>1725265.2110832003</v>
      </c>
      <c r="AD27" s="115">
        <f>Z27</f>
        <v>1815300</v>
      </c>
    </row>
    <row r="28" spans="1:30" s="120" customFormat="1" ht="12.75" customHeight="1" x14ac:dyDescent="0.2">
      <c r="A28" s="117" t="s">
        <v>103</v>
      </c>
      <c r="B28" s="117" t="s">
        <v>18</v>
      </c>
      <c r="C28" s="118"/>
      <c r="D28" s="175"/>
      <c r="E28" s="176"/>
      <c r="F28" s="176"/>
      <c r="G28" s="177"/>
      <c r="H28" s="177"/>
      <c r="I28" s="178"/>
      <c r="J28" s="109">
        <f>'2018'!J28</f>
        <v>33200</v>
      </c>
      <c r="K28" s="179"/>
      <c r="L28" s="121"/>
      <c r="M28" s="104"/>
      <c r="N28" s="111">
        <v>34000</v>
      </c>
      <c r="O28" s="30"/>
      <c r="P28" s="121"/>
      <c r="Q28" s="104"/>
      <c r="R28" s="115">
        <v>35000</v>
      </c>
      <c r="S28" s="179"/>
      <c r="T28" s="121"/>
      <c r="U28" s="115"/>
      <c r="V28" s="115">
        <v>36000</v>
      </c>
      <c r="W28" s="30"/>
      <c r="X28" s="121"/>
      <c r="Y28" s="104"/>
      <c r="Z28" s="115"/>
      <c r="AA28" s="179"/>
      <c r="AB28" s="121"/>
      <c r="AC28" s="115"/>
      <c r="AD28" s="115"/>
    </row>
    <row r="29" spans="1:30" ht="12.75" customHeight="1" x14ac:dyDescent="0.2">
      <c r="A29" s="94" t="s">
        <v>40</v>
      </c>
      <c r="B29" s="94" t="s">
        <v>41</v>
      </c>
      <c r="C29" s="104">
        <v>2270276.6800000002</v>
      </c>
      <c r="D29" s="122" t="s">
        <v>61</v>
      </c>
      <c r="G29" s="123"/>
      <c r="H29" s="123"/>
      <c r="I29" s="123"/>
      <c r="J29" s="109">
        <f>'2018'!J29</f>
        <v>2600000</v>
      </c>
      <c r="K29" s="197"/>
      <c r="L29" s="198"/>
      <c r="M29" s="104">
        <v>2600000</v>
      </c>
      <c r="N29" s="115">
        <v>2600000</v>
      </c>
      <c r="O29" s="199"/>
      <c r="P29" s="198"/>
      <c r="Q29" s="104">
        <v>2700000</v>
      </c>
      <c r="R29" s="115">
        <f>N29</f>
        <v>2600000</v>
      </c>
      <c r="S29" s="197"/>
      <c r="T29" s="198"/>
      <c r="U29" s="115">
        <v>2700000</v>
      </c>
      <c r="V29" s="115">
        <f>R29</f>
        <v>2600000</v>
      </c>
      <c r="W29" s="199"/>
      <c r="X29" s="198"/>
      <c r="Y29" s="104">
        <v>2700000</v>
      </c>
      <c r="Z29" s="115">
        <f>V29</f>
        <v>2600000</v>
      </c>
      <c r="AA29" s="197"/>
      <c r="AB29" s="198"/>
      <c r="AC29" s="115">
        <v>2700000</v>
      </c>
      <c r="AD29" s="115">
        <f>Z29</f>
        <v>2600000</v>
      </c>
    </row>
    <row r="30" spans="1:30" ht="12.75" customHeight="1" thickBot="1" x14ac:dyDescent="0.25">
      <c r="A30" s="103"/>
      <c r="B30" s="103" t="s">
        <v>18</v>
      </c>
      <c r="C30" s="124">
        <v>722410.34</v>
      </c>
      <c r="D30" s="125"/>
      <c r="E30" s="126"/>
      <c r="F30" s="126"/>
      <c r="G30" s="126"/>
      <c r="H30" s="126"/>
      <c r="I30" s="126"/>
      <c r="J30" s="109">
        <f>'2018'!J30</f>
        <v>1000000</v>
      </c>
      <c r="K30" s="200"/>
      <c r="L30" s="201"/>
      <c r="M30" s="104">
        <v>1000000</v>
      </c>
      <c r="N30" s="127">
        <v>1000000</v>
      </c>
      <c r="O30" s="202"/>
      <c r="P30" s="201"/>
      <c r="Q30" s="104">
        <v>900000</v>
      </c>
      <c r="R30" s="127">
        <f>N30</f>
        <v>1000000</v>
      </c>
      <c r="S30" s="200"/>
      <c r="T30" s="201"/>
      <c r="U30" s="115">
        <v>900000</v>
      </c>
      <c r="V30" s="115">
        <f>R30</f>
        <v>1000000</v>
      </c>
      <c r="W30" s="202"/>
      <c r="X30" s="201"/>
      <c r="Y30" s="104">
        <v>900000</v>
      </c>
      <c r="Z30" s="127">
        <f>V30</f>
        <v>1000000</v>
      </c>
      <c r="AA30" s="200"/>
      <c r="AB30" s="201"/>
      <c r="AC30" s="115">
        <v>900000</v>
      </c>
      <c r="AD30" s="115">
        <f>Z30</f>
        <v>1000000</v>
      </c>
    </row>
    <row r="31" spans="1:30" s="138" customFormat="1" ht="13.5" customHeight="1" thickBot="1" x14ac:dyDescent="0.25">
      <c r="A31" s="128" t="s">
        <v>42</v>
      </c>
      <c r="B31" s="129"/>
      <c r="C31" s="130">
        <f>SUM(C8:C30)</f>
        <v>3800430151.7900004</v>
      </c>
      <c r="D31" s="130">
        <f>SUM(D8:D30)</f>
        <v>3527439661.0248532</v>
      </c>
      <c r="E31" s="130" t="e">
        <f>SUM(E8:E30)</f>
        <v>#REF!</v>
      </c>
      <c r="F31" s="130" t="e">
        <f>SUM(F8:F30)</f>
        <v>#REF!</v>
      </c>
      <c r="G31" s="131"/>
      <c r="H31" s="132"/>
      <c r="I31" s="132"/>
      <c r="J31" s="133">
        <f>SUM(J8:J30)</f>
        <v>7332658500</v>
      </c>
      <c r="K31" s="134"/>
      <c r="L31" s="135"/>
      <c r="M31" s="136">
        <f>SUM(M8:M30)</f>
        <v>7509214100.7999992</v>
      </c>
      <c r="N31" s="137">
        <f>SUM(N8:N30)</f>
        <v>7509248800</v>
      </c>
      <c r="O31" s="134"/>
      <c r="P31" s="135"/>
      <c r="Q31" s="136">
        <f>SUM(Q8:Q30)</f>
        <v>7657573532.5763979</v>
      </c>
      <c r="R31" s="136">
        <f>SUM(R8:R30)</f>
        <v>7657609300</v>
      </c>
      <c r="S31" s="134"/>
      <c r="T31" s="135"/>
      <c r="U31" s="137">
        <f>SUM(U8:U30)</f>
        <v>7774474396.5296068</v>
      </c>
      <c r="V31" s="137">
        <f>SUM(V8:V30)</f>
        <v>7774511000</v>
      </c>
      <c r="W31" s="134"/>
      <c r="X31" s="135"/>
      <c r="Y31" s="136" t="e">
        <f>SUM(Y8:Y30)</f>
        <v>#REF!</v>
      </c>
      <c r="Z31" s="136" t="e">
        <f>SUM(Z8:Z30)</f>
        <v>#REF!</v>
      </c>
      <c r="AA31" s="134"/>
      <c r="AB31" s="135"/>
      <c r="AC31" s="137" t="e">
        <f>SUM(AC8:AC30)</f>
        <v>#REF!</v>
      </c>
      <c r="AD31" s="137" t="e">
        <f>SUM(AD8:AD30)</f>
        <v>#REF!</v>
      </c>
    </row>
    <row r="32" spans="1:30" ht="6" customHeight="1" x14ac:dyDescent="0.25">
      <c r="A32" s="139"/>
      <c r="B32" s="86"/>
      <c r="C32" s="140"/>
      <c r="D32" s="140"/>
      <c r="E32" s="140"/>
      <c r="F32" s="140"/>
      <c r="G32" s="140"/>
      <c r="H32" s="140"/>
      <c r="I32" s="140"/>
      <c r="J32" s="141"/>
      <c r="K32" s="140"/>
      <c r="L32" s="140"/>
      <c r="O32" s="140"/>
      <c r="P32" s="140"/>
      <c r="S32" s="140"/>
      <c r="T32" s="140"/>
    </row>
    <row r="33" spans="1:20" x14ac:dyDescent="0.2">
      <c r="A33" s="8" t="s">
        <v>62</v>
      </c>
      <c r="J33" s="143"/>
      <c r="K33" s="143"/>
      <c r="L33" s="143"/>
      <c r="O33" s="143"/>
      <c r="P33" s="143"/>
      <c r="S33" s="143"/>
      <c r="T33" s="143"/>
    </row>
    <row r="34" spans="1:20" x14ac:dyDescent="0.2">
      <c r="A34" s="144"/>
      <c r="J34" s="143"/>
      <c r="K34" s="143"/>
      <c r="L34" s="143"/>
      <c r="O34" s="143"/>
      <c r="P34" s="143"/>
      <c r="S34" s="143"/>
      <c r="T34" s="143"/>
    </row>
    <row r="35" spans="1:20" x14ac:dyDescent="0.2">
      <c r="A35" s="144"/>
      <c r="J35" s="143"/>
      <c r="K35" s="143"/>
      <c r="L35" s="143"/>
      <c r="O35" s="143"/>
      <c r="P35" s="143"/>
      <c r="S35" s="143"/>
      <c r="T35" s="143"/>
    </row>
    <row r="36" spans="1:20" x14ac:dyDescent="0.2">
      <c r="A36" s="144"/>
      <c r="J36" s="143"/>
      <c r="K36" s="143"/>
      <c r="L36" s="143"/>
      <c r="O36" s="143"/>
      <c r="P36" s="143"/>
      <c r="S36" s="143"/>
      <c r="T36" s="143"/>
    </row>
  </sheetData>
  <mergeCells count="12">
    <mergeCell ref="AA29:AB29"/>
    <mergeCell ref="K30:L30"/>
    <mergeCell ref="O30:P30"/>
    <mergeCell ref="S30:T30"/>
    <mergeCell ref="W30:X30"/>
    <mergeCell ref="AA30:AB30"/>
    <mergeCell ref="W29:X29"/>
    <mergeCell ref="G5:H5"/>
    <mergeCell ref="G6:H6"/>
    <mergeCell ref="K29:L29"/>
    <mergeCell ref="O29:P29"/>
    <mergeCell ref="S29:T29"/>
  </mergeCells>
  <printOptions horizontalCentered="1" verticalCentered="1"/>
  <pageMargins left="0.39370078740157483" right="0.19685039370078741" top="0.59055118110236227" bottom="0.70866141732283472" header="0.39370078740157483" footer="0.3543307086614173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Ist 2016 vorl</vt:lpstr>
      <vt:lpstr>2018</vt:lpstr>
      <vt:lpstr>2018-2021</vt:lpstr>
    </vt:vector>
  </TitlesOfParts>
  <Company>RZF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Bing, Volker (FM, REF I C 2)</dc:creator>
  <cp:lastModifiedBy>Schlupp, Gertrud-Ingeburg (FM, REF I B 1)</cp:lastModifiedBy>
  <cp:lastPrinted>2017-02-09T13:43:30Z</cp:lastPrinted>
  <dcterms:created xsi:type="dcterms:W3CDTF">2015-12-10T11:02:57Z</dcterms:created>
  <dcterms:modified xsi:type="dcterms:W3CDTF">2017-02-10T15:03:47Z</dcterms:modified>
</cp:coreProperties>
</file>